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_Trabalho\A_Trabalho_2024\Projetos\Canalização Rio Jupirangaba- Trecho Ponte\Projeto Executivo\"/>
    </mc:Choice>
  </mc:AlternateContent>
  <bookViews>
    <workbookView xWindow="0" yWindow="0" windowWidth="16380" windowHeight="8190" tabRatio="500"/>
  </bookViews>
  <sheets>
    <sheet name="Orçamento" sheetId="3" r:id="rId1"/>
    <sheet name="Cronograma" sheetId="2" r:id="rId2"/>
    <sheet name="BDI" sheetId="4" r:id="rId3"/>
  </sheets>
  <definedNames>
    <definedName name="_xlnm.Print_Area" localSheetId="1">Cronograma!$A$1:$J$33</definedName>
    <definedName name="Print_Area_0" localSheetId="1">Cronograma!$A$1:$J$33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5" i="4" l="1"/>
  <c r="F45" i="4"/>
  <c r="G44" i="4"/>
  <c r="G43" i="4"/>
  <c r="G42" i="4"/>
  <c r="E41" i="4"/>
  <c r="C41" i="4"/>
  <c r="G40" i="4"/>
  <c r="E39" i="4"/>
  <c r="C39" i="4"/>
  <c r="G38" i="4" s="1"/>
  <c r="E37" i="4"/>
  <c r="G36" i="4" s="1"/>
  <c r="C37" i="4"/>
  <c r="E35" i="4"/>
  <c r="C35" i="4"/>
  <c r="G34" i="4" s="1"/>
  <c r="Q34" i="4"/>
  <c r="Q33" i="4"/>
  <c r="E33" i="4"/>
  <c r="C33" i="4"/>
  <c r="G32" i="4" s="1"/>
  <c r="AC31" i="4"/>
  <c r="AA31" i="4"/>
  <c r="Z31" i="4"/>
  <c r="AB30" i="4"/>
  <c r="Z30" i="4"/>
  <c r="B22" i="4" s="1"/>
  <c r="AD31" i="4" s="1"/>
  <c r="Y30" i="4"/>
  <c r="X30" i="4"/>
  <c r="W30" i="4"/>
  <c r="I10" i="4"/>
  <c r="F16" i="4" l="1"/>
  <c r="B16" i="4" s="1"/>
  <c r="H58" i="3"/>
  <c r="H57" i="3"/>
  <c r="H56" i="3"/>
  <c r="H55" i="3"/>
  <c r="H60" i="3"/>
  <c r="H53" i="3"/>
  <c r="I53" i="3" s="1"/>
  <c r="H52" i="3"/>
  <c r="H51" i="3"/>
  <c r="H50" i="3"/>
  <c r="H48" i="3"/>
  <c r="H47" i="3"/>
  <c r="H46" i="3"/>
  <c r="I46" i="3" s="1"/>
  <c r="H45" i="3"/>
  <c r="I45" i="3" s="1"/>
  <c r="H43" i="3"/>
  <c r="H42" i="3"/>
  <c r="H41" i="3"/>
  <c r="H40" i="3"/>
  <c r="H39" i="3"/>
  <c r="H38" i="3"/>
  <c r="I55" i="3" l="1"/>
  <c r="I57" i="3"/>
  <c r="I48" i="3"/>
  <c r="I47" i="3"/>
  <c r="I44" i="3" s="1"/>
  <c r="I56" i="3"/>
  <c r="I58" i="3"/>
  <c r="I60" i="3"/>
  <c r="I59" i="3" s="1"/>
  <c r="I52" i="3"/>
  <c r="I51" i="3"/>
  <c r="I50" i="3"/>
  <c r="I43" i="3"/>
  <c r="I42" i="3"/>
  <c r="I41" i="3"/>
  <c r="I40" i="3"/>
  <c r="I39" i="3"/>
  <c r="I38" i="3"/>
  <c r="H33" i="3"/>
  <c r="I33" i="3" s="1"/>
  <c r="H18" i="3"/>
  <c r="H31" i="3"/>
  <c r="H30" i="3"/>
  <c r="H29" i="3"/>
  <c r="H28" i="3"/>
  <c r="H26" i="3"/>
  <c r="H25" i="3"/>
  <c r="H24" i="3"/>
  <c r="H23" i="3"/>
  <c r="H19" i="3"/>
  <c r="H20" i="3"/>
  <c r="H21" i="3"/>
  <c r="H13" i="3"/>
  <c r="H14" i="3"/>
  <c r="H15" i="3"/>
  <c r="H16" i="3"/>
  <c r="I54" i="3" l="1"/>
  <c r="I32" i="3"/>
  <c r="D15" i="2"/>
  <c r="I49" i="3"/>
  <c r="I37" i="3"/>
  <c r="I18" i="3"/>
  <c r="I20" i="3"/>
  <c r="I15" i="3"/>
  <c r="I21" i="3"/>
  <c r="I29" i="3"/>
  <c r="I14" i="3"/>
  <c r="I23" i="3"/>
  <c r="I19" i="3"/>
  <c r="I31" i="3"/>
  <c r="I24" i="3"/>
  <c r="I28" i="3"/>
  <c r="I25" i="3"/>
  <c r="I30" i="3"/>
  <c r="I26" i="3"/>
  <c r="H12" i="3"/>
  <c r="H11" i="3"/>
  <c r="I13" i="3"/>
  <c r="I16" i="3"/>
  <c r="I18" i="2"/>
  <c r="I61" i="3" l="1"/>
  <c r="I27" i="3"/>
  <c r="D14" i="2" s="1"/>
  <c r="I17" i="3"/>
  <c r="D12" i="2" s="1"/>
  <c r="I22" i="3"/>
  <c r="D13" i="2" s="1"/>
  <c r="J13" i="2" s="1"/>
  <c r="I11" i="3"/>
  <c r="I12" i="3"/>
  <c r="H13" i="2" l="1"/>
  <c r="F13" i="2"/>
  <c r="I10" i="3"/>
  <c r="F15" i="2"/>
  <c r="J15" i="2"/>
  <c r="H15" i="2"/>
  <c r="J12" i="2"/>
  <c r="H12" i="2"/>
  <c r="F12" i="2"/>
  <c r="H14" i="2"/>
  <c r="J14" i="2"/>
  <c r="F14" i="2"/>
  <c r="I34" i="3" l="1"/>
  <c r="E64" i="3" s="1"/>
  <c r="D11" i="2"/>
  <c r="D16" i="2" l="1"/>
  <c r="H11" i="2"/>
  <c r="H18" i="2" s="1"/>
  <c r="F11" i="2"/>
  <c r="F18" i="2" s="1"/>
  <c r="J11" i="2"/>
  <c r="J18" i="2" s="1"/>
  <c r="C11" i="2"/>
  <c r="C13" i="2" l="1"/>
  <c r="C12" i="2"/>
  <c r="C14" i="2"/>
  <c r="C15" i="2"/>
  <c r="E18" i="2"/>
  <c r="E19" i="2" s="1"/>
  <c r="F19" i="2"/>
  <c r="H19" i="2" s="1"/>
  <c r="J19" i="2" s="1"/>
  <c r="G18" i="2"/>
  <c r="G19" i="2" l="1"/>
  <c r="I19" i="2" s="1"/>
  <c r="C16" i="2"/>
</calcChain>
</file>

<file path=xl/sharedStrings.xml><?xml version="1.0" encoding="utf-8"?>
<sst xmlns="http://schemas.openxmlformats.org/spreadsheetml/2006/main" count="289" uniqueCount="142">
  <si>
    <t>PLANILHA ORÇAMENTÁRIA</t>
  </si>
  <si>
    <t>Item</t>
  </si>
  <si>
    <t>Código</t>
  </si>
  <si>
    <t>Banco</t>
  </si>
  <si>
    <t>Descrição</t>
  </si>
  <si>
    <t>Und</t>
  </si>
  <si>
    <t>Quant.</t>
  </si>
  <si>
    <t>Total</t>
  </si>
  <si>
    <t>1</t>
  </si>
  <si>
    <t>FUNDAÇÕES</t>
  </si>
  <si>
    <t>1.1</t>
  </si>
  <si>
    <t>SINAPI</t>
  </si>
  <si>
    <t>m³</t>
  </si>
  <si>
    <t>1.2</t>
  </si>
  <si>
    <t>1.3</t>
  </si>
  <si>
    <t>m²</t>
  </si>
  <si>
    <t>1.4</t>
  </si>
  <si>
    <t>KG</t>
  </si>
  <si>
    <t>2.0</t>
  </si>
  <si>
    <t>ESTRUTURAS – PILARES</t>
  </si>
  <si>
    <t>2.1</t>
  </si>
  <si>
    <t>2.2</t>
  </si>
  <si>
    <t>2.3</t>
  </si>
  <si>
    <t>3.0</t>
  </si>
  <si>
    <t>ESTRUTURAS – VIGA DE RESPALDO</t>
  </si>
  <si>
    <t>3.1</t>
  </si>
  <si>
    <t>3.2</t>
  </si>
  <si>
    <t>3.3</t>
  </si>
  <si>
    <t>EXECUÇÃO DO MURO</t>
  </si>
  <si>
    <t>4.1</t>
  </si>
  <si>
    <t>CRONOGRAMA FÍSICO-FINANCEIRO</t>
  </si>
  <si>
    <t>DISCRIMINAÇÃO DOS SERVIÇOS</t>
  </si>
  <si>
    <t>Peso</t>
  </si>
  <si>
    <t xml:space="preserve">Valor das Obras </t>
  </si>
  <si>
    <t>MESES</t>
  </si>
  <si>
    <t>%</t>
  </si>
  <si>
    <t>e Serviços</t>
  </si>
  <si>
    <t>Mês 1</t>
  </si>
  <si>
    <t>Mês 2</t>
  </si>
  <si>
    <t>Mês 3</t>
  </si>
  <si>
    <t>(R$)</t>
  </si>
  <si>
    <t>R$</t>
  </si>
  <si>
    <t>TOTAL</t>
  </si>
  <si>
    <t>TOTAL SIMPLES</t>
  </si>
  <si>
    <t>TOTAL ACUMULADO</t>
  </si>
  <si>
    <t>Valor Unit Sem BDI</t>
  </si>
  <si>
    <t>Valor Unit Com BDI</t>
  </si>
  <si>
    <t>ESCAVAÇÃO MECANIZADA PARA BLOCO DE COROAMENTO OU SAPATA COM RETROESCAVADEIRA (INCLUINDO ESCAVAÇÃO PARA COLOCAÇÃO DE FÔRMAS). AF_06/2017</t>
  </si>
  <si>
    <t>BDI</t>
  </si>
  <si>
    <t>EXECUÇÃO DE CAMADA DE NIVELAMENTO COM USO DE CONCRETO C25 - LANÇAMENTO COM USO DE BOMBA</t>
  </si>
  <si>
    <t>CPU</t>
  </si>
  <si>
    <t>M³</t>
  </si>
  <si>
    <t>CONCRETAGEM DE SAPATAS, FCK 25 MPA, COM USO DE BOMBA  LANÇAMENTO, ADENSAMENTO E ACABAMENTO. AF_11/2016</t>
  </si>
  <si>
    <t>ARMAÇÃO DE PILAR OU VIGA DE ESTRUTURA CONVENCIONAL DE CONCRETO ARMADO UTILIZANDO AÇO CA-60 DE 5,0 MM - MONTAGEM. AF_06/2022</t>
  </si>
  <si>
    <t>ARMAÇÃO DE PILAR OU VIGA DE ESTRUTURA CONVENCIONAL DE CONCRETO ARMADO UTILIZANDO AÇO CA-50 DE 12,5 MM - MONTAGEM. AF_06/2022</t>
  </si>
  <si>
    <t>CONCRETAGEM DE PILARES, FCK = 25 MPA, COM USO DE BOMBA - LANÇAMENTO, ADENSAMENTO E ACABAMENTO. AF_02/2022_PS</t>
  </si>
  <si>
    <t>M3</t>
  </si>
  <si>
    <t>ARMAÇÃO DE PILAR OU VIGA DE ESTRUTURA CONVENCIONAL DE CONCRETO ARMADO UTILIZANDO AÇO CA-50 DE 10,0 MM - MONTAGEM. AF_06/2022</t>
  </si>
  <si>
    <t>ESTRUTURAS – VIGA  INTERMEDIÁRIA</t>
  </si>
  <si>
    <t>FABRICAÇÃO, MONTAGEM E DESMONTAGEM DE FORMA PARA RADIER, PISO DE CONCRETO OU LAJE SOBRE SOLO, EM MADEIRA SERRADA, 4 UTILIZAÇÕES. AF_09/2021</t>
  </si>
  <si>
    <t>FABRICAÇÃO, MONTAGEM E DESMONTAGEM DE FÔRMA PARA VIGA, EM MADEIRA SERRADA, E=25 MM, 4 UTILIZAÇÕES. AF_06/2017</t>
  </si>
  <si>
    <t>M2</t>
  </si>
  <si>
    <t>CONCRETAGEM DE VIGAS E LAJES, FCK=25 MPA, PARA LAJES MACIÇAS OU NERVURADAS COM USO DE BOMBA - LANÇAMENTO, ADENSAMENTO E ACABAMENTO. AF_02/2022_PS</t>
  </si>
  <si>
    <t>ESTRUTURAS – VIGA  RESPALDO</t>
  </si>
  <si>
    <t>Obra: Execução de Canalização do Rio Jupirangaba</t>
  </si>
  <si>
    <t>Trecho: Entre a Ponte na Rua Augusto Berton e Rua Nicolau Copérnico</t>
  </si>
  <si>
    <t>Data Base:</t>
  </si>
  <si>
    <t>1.5</t>
  </si>
  <si>
    <t>1.6</t>
  </si>
  <si>
    <t>2.4</t>
  </si>
  <si>
    <t>3.4</t>
  </si>
  <si>
    <t>4.0</t>
  </si>
  <si>
    <t>4.2</t>
  </si>
  <si>
    <t>4.3</t>
  </si>
  <si>
    <t>4.4</t>
  </si>
  <si>
    <t>5.1</t>
  </si>
  <si>
    <t>MURO  DE ARRIMO EXECUTADO COM BLOCOS DE CONCRETO 6X60X60CM, FORNECIMENTO, E COLOCAÇÃO</t>
  </si>
  <si>
    <t>PÇ</t>
  </si>
  <si>
    <t>COTAÇÃO</t>
  </si>
  <si>
    <t>TOTAL LADO NORTE</t>
  </si>
  <si>
    <t>a)  MURO LADO NORTE - Extensão 136,00m</t>
  </si>
  <si>
    <t>B)  MURO LADO SUL - Extensão 41,00m</t>
  </si>
  <si>
    <t>TOTAL LADO SUL</t>
  </si>
  <si>
    <t>TOTAL GERAL DO ORÇAMENTO:</t>
  </si>
  <si>
    <t>ESTRUTURAS – VIGA INTERMEDIÁRIA</t>
  </si>
  <si>
    <t xml:space="preserve">QUADRO DE COMPOSIÇÃO DO BDI </t>
  </si>
  <si>
    <t>Obra: Canalização de Trecho do Rio Jupirangaba - Perímetro Urbano  - Município de Barão de Cotegipe/RS</t>
  </si>
  <si>
    <t>Em atenção ao estabelecido pelo Acórdão 2622/2013 – TCU – Plenário reformamos a orientação e indicamos a utilização dos seguintes parâmetros para taxas de BDI:</t>
  </si>
  <si>
    <t>Tipo de obra:</t>
  </si>
  <si>
    <t>Construção de Redes de Abastecimento de Água, Coleta de Esgoto e Construções Correlatas</t>
  </si>
  <si>
    <t>Obras que se enquadram no tipo escolhido:</t>
  </si>
  <si>
    <t>Selecione o CPRB</t>
  </si>
  <si>
    <t>Desonerado</t>
  </si>
  <si>
    <t>Onerado</t>
  </si>
  <si>
    <t>Escolha o tipo de obra</t>
  </si>
  <si>
    <t>Alternativa mais adequada para a Administração Pública:</t>
  </si>
  <si>
    <t>Construção de edifícios</t>
  </si>
  <si>
    <t>Construção de Rodovias e Ferrovias</t>
  </si>
  <si>
    <t>Construção e Manutenção de Estações e Redes de Distribuição de Energia Elétrica</t>
  </si>
  <si>
    <t>Obras Portuárias, Marítimas e Fluviais</t>
  </si>
  <si>
    <t>Fornecimento de Materiais e Equipamentos</t>
  </si>
  <si>
    <t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</si>
  <si>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</si>
  <si>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</si>
  <si>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</si>
  <si>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</si>
  <si>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</si>
  <si>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>OBSERVAÇÕES</t>
  </si>
  <si>
    <t>Escolha o regime de contribuição</t>
  </si>
  <si>
    <t>Mín</t>
  </si>
  <si>
    <t>Máx</t>
  </si>
  <si>
    <t>Cálculo s/ os 2%</t>
  </si>
  <si>
    <t>Cálculo c/ os desonerado</t>
  </si>
  <si>
    <r>
      <rPr>
        <sz val="11"/>
        <color rgb="FF000000"/>
        <rFont val="Calibri"/>
        <family val="2"/>
        <charset val="1"/>
      </rPr>
      <t xml:space="preserve">Os percentuais de Impostos a serem adotados devem ser indicados pelo Tomador, conforme legislação vigente. </t>
    </r>
    <r>
      <rPr>
        <b/>
        <i/>
        <u/>
        <sz val="10"/>
        <rFont val="Arial"/>
        <family val="2"/>
      </rPr>
      <t>Apresentar declaração informando o percentual de ISS incidente sobre esta obra, considerando a base de cálculo prevista na legislação municipal.</t>
    </r>
  </si>
  <si>
    <t>SEM DESONERAÇÃO</t>
  </si>
  <si>
    <t>Parâmetro</t>
  </si>
  <si>
    <t>Verificação</t>
  </si>
  <si>
    <t>DESONERADO</t>
  </si>
  <si>
    <t>Falta preencher algum item do BDI:</t>
  </si>
  <si>
    <t>Administração Central</t>
  </si>
  <si>
    <t>Edifícios</t>
  </si>
  <si>
    <t>Rodovias</t>
  </si>
  <si>
    <t>Redes</t>
  </si>
  <si>
    <t>Mín:</t>
  </si>
  <si>
    <t>Máx:</t>
  </si>
  <si>
    <t>Seguros e Garantias</t>
  </si>
  <si>
    <t>Riscos</t>
  </si>
  <si>
    <t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2% no item impostos.</t>
  </si>
  <si>
    <t>Despesas Financeiras</t>
  </si>
  <si>
    <t>Elétrica</t>
  </si>
  <si>
    <t>Portos</t>
  </si>
  <si>
    <t>Equipamentos</t>
  </si>
  <si>
    <t>Lucro</t>
  </si>
  <si>
    <t>Impostos: PIS</t>
  </si>
  <si>
    <t>Impostos: COFINS</t>
  </si>
  <si>
    <t>Impostos: ISS (mun.)</t>
  </si>
  <si>
    <t>Regime de desoneração (4,5%)</t>
  </si>
  <si>
    <t>Barão de Cotegipe, RS 21 de fevereiro de 2024</t>
  </si>
  <si>
    <t xml:space="preserve">Declaramos que será adotado o regime </t>
  </si>
  <si>
    <t xml:space="preserve"> de tributação da folha de pagamento, para a elaboração do orçamento relativo às obras do presente contrato de repasse, por se tratar da opção mais adequada para a administração pública. </t>
  </si>
  <si>
    <t>Local, Data</t>
  </si>
  <si>
    <t>Local,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</si>
</sst>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(* #,##0.00_);_(* \(#,##0.00\);_(* \-??_);_(@_)"/>
    <numFmt numFmtId="165" formatCode="dd&quot; de &quot;mmmm&quot; de &quot;yyyy"/>
  </numFmts>
  <fonts count="29" x14ac:knownFonts="1">
    <font>
      <sz val="11"/>
      <color rgb="FF000000"/>
      <name val="Calibri"/>
      <family val="2"/>
      <charset val="1"/>
    </font>
    <font>
      <sz val="10"/>
      <name val="Arial"/>
    </font>
    <font>
      <b/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12"/>
      <name val="Arial"/>
      <family val="2"/>
      <charset val="1"/>
    </font>
    <font>
      <sz val="8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5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8ECF6"/>
        <bgColor rgb="FFCCFFFF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indexed="43"/>
        <bgColor indexed="26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164" fontId="13" fillId="0" borderId="0" applyBorder="0" applyProtection="0"/>
    <xf numFmtId="9" fontId="1" fillId="0" borderId="0" applyBorder="0" applyAlignment="0" applyProtection="0"/>
    <xf numFmtId="44" fontId="16" fillId="0" borderId="0" applyFont="0" applyFill="0" applyBorder="0" applyAlignment="0" applyProtection="0"/>
  </cellStyleXfs>
  <cellXfs count="128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10" fontId="4" fillId="2" borderId="0" xfId="0" applyNumberFormat="1" applyFont="1" applyFill="1" applyBorder="1" applyAlignment="1">
      <alignment vertical="top" wrapText="1"/>
    </xf>
    <xf numFmtId="0" fontId="2" fillId="0" borderId="0" xfId="0" applyFont="1"/>
    <xf numFmtId="0" fontId="7" fillId="0" borderId="0" xfId="0" applyFont="1"/>
    <xf numFmtId="0" fontId="9" fillId="2" borderId="0" xfId="0" applyFont="1" applyFill="1" applyAlignment="1">
      <alignment horizontal="right" vertical="top" wrapText="1"/>
    </xf>
    <xf numFmtId="0" fontId="9" fillId="2" borderId="0" xfId="0" applyFont="1" applyFill="1" applyBorder="1" applyAlignment="1">
      <alignment horizontal="right" vertical="top" wrapText="1"/>
    </xf>
    <xf numFmtId="0" fontId="0" fillId="0" borderId="0" xfId="0" applyFont="1" applyAlignment="1"/>
    <xf numFmtId="0" fontId="11" fillId="0" borderId="0" xfId="0" applyFont="1"/>
    <xf numFmtId="0" fontId="11" fillId="0" borderId="0" xfId="0" applyFont="1" applyBorder="1"/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3" xfId="0" applyFont="1" applyBorder="1" applyAlignment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5" xfId="0" applyFont="1" applyBorder="1"/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1" xfId="0" applyFont="1" applyBorder="1" applyAlignment="1">
      <alignment vertical="top" wrapText="1"/>
    </xf>
    <xf numFmtId="10" fontId="12" fillId="0" borderId="4" xfId="0" applyNumberFormat="1" applyFont="1" applyBorder="1"/>
    <xf numFmtId="164" fontId="12" fillId="0" borderId="4" xfId="1" applyFont="1" applyBorder="1" applyAlignment="1" applyProtection="1"/>
    <xf numFmtId="2" fontId="11" fillId="0" borderId="0" xfId="0" applyNumberFormat="1" applyFont="1" applyAlignment="1">
      <alignment horizontal="right"/>
    </xf>
    <xf numFmtId="10" fontId="12" fillId="0" borderId="0" xfId="0" applyNumberFormat="1" applyFont="1" applyAlignment="1"/>
    <xf numFmtId="4" fontId="11" fillId="0" borderId="0" xfId="0" applyNumberFormat="1" applyFont="1"/>
    <xf numFmtId="4" fontId="11" fillId="0" borderId="10" xfId="0" applyNumberFormat="1" applyFont="1" applyBorder="1"/>
    <xf numFmtId="0" fontId="11" fillId="0" borderId="2" xfId="0" applyFont="1" applyBorder="1" applyAlignment="1">
      <alignment horizontal="left"/>
    </xf>
    <xf numFmtId="0" fontId="11" fillId="0" borderId="11" xfId="0" applyFont="1" applyBorder="1" applyAlignment="1"/>
    <xf numFmtId="4" fontId="11" fillId="0" borderId="11" xfId="0" applyNumberFormat="1" applyFont="1" applyBorder="1"/>
    <xf numFmtId="4" fontId="11" fillId="0" borderId="12" xfId="0" applyNumberFormat="1" applyFont="1" applyBorder="1"/>
    <xf numFmtId="10" fontId="11" fillId="0" borderId="4" xfId="0" applyNumberFormat="1" applyFont="1" applyBorder="1"/>
    <xf numFmtId="4" fontId="11" fillId="0" borderId="4" xfId="0" applyNumberFormat="1" applyFont="1" applyBorder="1"/>
    <xf numFmtId="10" fontId="11" fillId="0" borderId="0" xfId="0" applyNumberFormat="1" applyFont="1" applyBorder="1"/>
    <xf numFmtId="4" fontId="11" fillId="0" borderId="0" xfId="0" applyNumberFormat="1" applyFont="1" applyBorder="1"/>
    <xf numFmtId="0" fontId="11" fillId="0" borderId="7" xfId="0" applyFont="1" applyBorder="1" applyAlignment="1"/>
    <xf numFmtId="0" fontId="11" fillId="0" borderId="13" xfId="0" applyFont="1" applyBorder="1" applyAlignment="1"/>
    <xf numFmtId="4" fontId="11" fillId="0" borderId="13" xfId="0" applyNumberFormat="1" applyFont="1" applyBorder="1"/>
    <xf numFmtId="4" fontId="11" fillId="0" borderId="9" xfId="0" applyNumberFormat="1" applyFont="1" applyBorder="1"/>
    <xf numFmtId="10" fontId="11" fillId="0" borderId="0" xfId="0" applyNumberFormat="1" applyFont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5" fillId="2" borderId="0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4" fontId="6" fillId="3" borderId="4" xfId="0" applyNumberFormat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vertical="top" wrapText="1"/>
    </xf>
    <xf numFmtId="0" fontId="14" fillId="0" borderId="4" xfId="0" applyFont="1" applyBorder="1" applyAlignment="1">
      <alignment wrapText="1"/>
    </xf>
    <xf numFmtId="0" fontId="8" fillId="2" borderId="4" xfId="0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left" vertical="top" wrapText="1"/>
    </xf>
    <xf numFmtId="49" fontId="14" fillId="0" borderId="14" xfId="0" applyNumberFormat="1" applyFont="1" applyFill="1" applyBorder="1" applyAlignment="1" applyProtection="1">
      <alignment wrapText="1"/>
      <protection locked="0"/>
    </xf>
    <xf numFmtId="4" fontId="8" fillId="5" borderId="4" xfId="0" applyNumberFormat="1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4" fontId="18" fillId="0" borderId="0" xfId="0" applyNumberFormat="1" applyFont="1"/>
    <xf numFmtId="10" fontId="1" fillId="0" borderId="4" xfId="2" applyNumberFormat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17" fontId="15" fillId="2" borderId="4" xfId="0" applyNumberFormat="1" applyFont="1" applyFill="1" applyBorder="1" applyAlignment="1">
      <alignment vertical="top" wrapText="1"/>
    </xf>
    <xf numFmtId="0" fontId="19" fillId="0" borderId="0" xfId="0" applyFont="1" applyAlignment="1">
      <alignment horizontal="right"/>
    </xf>
    <xf numFmtId="0" fontId="18" fillId="0" borderId="0" xfId="0" applyFont="1"/>
    <xf numFmtId="0" fontId="0" fillId="0" borderId="13" xfId="0" applyBorder="1"/>
    <xf numFmtId="0" fontId="5" fillId="2" borderId="4" xfId="0" applyFont="1" applyFill="1" applyBorder="1" applyAlignment="1">
      <alignment horizontal="center" vertical="top" wrapText="1"/>
    </xf>
    <xf numFmtId="4" fontId="12" fillId="0" borderId="4" xfId="0" applyNumberFormat="1" applyFont="1" applyBorder="1" applyAlignment="1"/>
    <xf numFmtId="10" fontId="12" fillId="0" borderId="4" xfId="0" applyNumberFormat="1" applyFont="1" applyBorder="1" applyAlignment="1">
      <alignment horizontal="center"/>
    </xf>
    <xf numFmtId="10" fontId="11" fillId="0" borderId="4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0" fontId="17" fillId="2" borderId="11" xfId="0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44" fontId="19" fillId="0" borderId="0" xfId="3" applyFont="1" applyAlignment="1">
      <alignment horizontal="center"/>
    </xf>
    <xf numFmtId="0" fontId="1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10" fontId="4" fillId="2" borderId="0" xfId="0" applyNumberFormat="1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Protection="1"/>
    <xf numFmtId="0" fontId="20" fillId="0" borderId="0" xfId="0" applyFont="1" applyAlignment="1" applyProtection="1">
      <alignment horizontal="center"/>
    </xf>
    <xf numFmtId="0" fontId="21" fillId="0" borderId="15" xfId="0" applyFont="1" applyBorder="1" applyAlignment="1" applyProtection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</xf>
    <xf numFmtId="0" fontId="0" fillId="6" borderId="15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Font="1" applyProtection="1"/>
    <xf numFmtId="0" fontId="21" fillId="0" borderId="17" xfId="0" applyFont="1" applyBorder="1" applyAlignment="1" applyProtection="1">
      <alignment horizontal="center" vertical="center" wrapText="1"/>
    </xf>
    <xf numFmtId="0" fontId="0" fillId="6" borderId="1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 wrapText="1"/>
    </xf>
    <xf numFmtId="10" fontId="24" fillId="0" borderId="15" xfId="0" applyNumberFormat="1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/>
    </xf>
    <xf numFmtId="0" fontId="25" fillId="0" borderId="0" xfId="0" applyFont="1" applyProtection="1"/>
    <xf numFmtId="0" fontId="0" fillId="0" borderId="15" xfId="0" applyFont="1" applyBorder="1" applyAlignment="1" applyProtection="1">
      <alignment horizontal="center" vertical="center" wrapText="1"/>
    </xf>
    <xf numFmtId="10" fontId="0" fillId="0" borderId="0" xfId="2" applyNumberFormat="1" applyFont="1" applyFill="1" applyBorder="1" applyAlignment="1" applyProtection="1"/>
    <xf numFmtId="0" fontId="21" fillId="0" borderId="17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10" fontId="21" fillId="6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/>
    </xf>
    <xf numFmtId="10" fontId="0" fillId="0" borderId="20" xfId="2" applyNumberFormat="1" applyFont="1" applyFill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10" fontId="0" fillId="0" borderId="21" xfId="2" applyNumberFormat="1" applyFont="1" applyFill="1" applyBorder="1" applyAlignment="1" applyProtection="1">
      <alignment horizontal="center" vertical="center"/>
    </xf>
    <xf numFmtId="165" fontId="0" fillId="0" borderId="0" xfId="0" applyNumberFormat="1" applyProtection="1"/>
    <xf numFmtId="0" fontId="0" fillId="0" borderId="16" xfId="0" applyFont="1" applyBorder="1" applyAlignment="1" applyProtection="1">
      <alignment horizontal="center" vertical="center" wrapText="1"/>
    </xf>
    <xf numFmtId="10" fontId="21" fillId="0" borderId="15" xfId="0" applyNumberFormat="1" applyFont="1" applyFill="1" applyBorder="1" applyAlignment="1" applyProtection="1">
      <alignment horizontal="center" vertical="center"/>
    </xf>
    <xf numFmtId="0" fontId="27" fillId="0" borderId="15" xfId="0" applyFont="1" applyBorder="1" applyAlignment="1" applyProtection="1">
      <alignment horizontal="center" vertical="center" wrapText="1"/>
    </xf>
    <xf numFmtId="10" fontId="21" fillId="6" borderId="15" xfId="0" applyNumberFormat="1" applyFont="1" applyFill="1" applyBorder="1" applyAlignment="1" applyProtection="1">
      <alignment horizontal="center" vertical="center"/>
      <protection locked="0"/>
    </xf>
    <xf numFmtId="10" fontId="21" fillId="0" borderId="15" xfId="2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10" fontId="21" fillId="0" borderId="0" xfId="2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Border="1" applyProtection="1"/>
    <xf numFmtId="0" fontId="0" fillId="0" borderId="22" xfId="0" applyBorder="1" applyProtection="1"/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8"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10"/>
      </font>
    </dxf>
    <dxf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</dxf>
    <dxf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8ECF6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40</xdr:row>
      <xdr:rowOff>104775</xdr:rowOff>
    </xdr:from>
    <xdr:to>
      <xdr:col>13</xdr:col>
      <xdr:colOff>466725</xdr:colOff>
      <xdr:row>44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7867650"/>
          <a:ext cx="34956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123825</xdr:colOff>
      <xdr:row>39</xdr:row>
      <xdr:rowOff>133350</xdr:rowOff>
    </xdr:from>
    <xdr:to>
      <xdr:col>13</xdr:col>
      <xdr:colOff>257175</xdr:colOff>
      <xdr:row>40</xdr:row>
      <xdr:rowOff>47625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7343775"/>
          <a:ext cx="318135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71"/>
  <sheetViews>
    <sheetView showGridLines="0" tabSelected="1" zoomScale="80" zoomScaleNormal="80" workbookViewId="0">
      <selection activeCell="P38" sqref="P38"/>
    </sheetView>
  </sheetViews>
  <sheetFormatPr defaultRowHeight="15" x14ac:dyDescent="0.25"/>
  <cols>
    <col min="1" max="1" width="9.5703125" customWidth="1"/>
    <col min="3" max="3" width="9.5703125" customWidth="1"/>
    <col min="4" max="4" width="46.5703125" customWidth="1"/>
    <col min="5" max="5" width="7.5703125" customWidth="1"/>
    <col min="6" max="6" width="9" customWidth="1"/>
    <col min="7" max="7" width="11.28515625" customWidth="1"/>
    <col min="8" max="8" width="11.42578125" customWidth="1"/>
    <col min="9" max="9" width="13.28515625" customWidth="1"/>
    <col min="10" max="1015" width="9" customWidth="1"/>
  </cols>
  <sheetData>
    <row r="1" spans="1:1014" x14ac:dyDescent="0.25">
      <c r="A1" s="1"/>
      <c r="B1" s="2"/>
      <c r="C1" s="2"/>
      <c r="D1" s="2"/>
      <c r="E1" s="1"/>
      <c r="F1" s="2"/>
      <c r="G1" s="1"/>
      <c r="H1" s="2"/>
      <c r="I1" s="2"/>
    </row>
    <row r="2" spans="1:1014" ht="22.15" customHeight="1" x14ac:dyDescent="0.25">
      <c r="A2" s="1"/>
      <c r="B2" s="2"/>
      <c r="C2" s="2"/>
      <c r="D2" s="79" t="s">
        <v>0</v>
      </c>
      <c r="E2" s="79"/>
      <c r="F2" s="79"/>
      <c r="G2" s="79"/>
      <c r="H2" s="79"/>
      <c r="I2" s="79"/>
    </row>
    <row r="3" spans="1:1014" x14ac:dyDescent="0.25">
      <c r="A3" s="1"/>
      <c r="B3" s="2"/>
      <c r="C3" s="2"/>
      <c r="D3" s="2"/>
      <c r="E3" s="1"/>
      <c r="F3" s="2"/>
      <c r="G3" s="1"/>
      <c r="H3" s="2"/>
      <c r="I3" s="2"/>
    </row>
    <row r="4" spans="1:1014" x14ac:dyDescent="0.25">
      <c r="A4" s="1"/>
      <c r="B4" s="2"/>
      <c r="C4" s="2"/>
      <c r="D4" s="2"/>
      <c r="E4" s="1"/>
      <c r="F4" s="2"/>
      <c r="G4" s="1"/>
      <c r="H4" s="2"/>
      <c r="I4" s="2"/>
    </row>
    <row r="5" spans="1:1014" ht="13.9" customHeight="1" x14ac:dyDescent="0.25">
      <c r="A5" s="80" t="s">
        <v>64</v>
      </c>
      <c r="B5" s="80"/>
      <c r="C5" s="80"/>
      <c r="D5" s="80"/>
      <c r="E5" s="80"/>
      <c r="F5" s="80"/>
      <c r="G5" s="80"/>
      <c r="H5" s="80"/>
      <c r="I5" s="80"/>
    </row>
    <row r="6" spans="1:1014" ht="24" customHeight="1" x14ac:dyDescent="0.25">
      <c r="A6" s="81" t="s">
        <v>65</v>
      </c>
      <c r="B6" s="81"/>
      <c r="C6" s="81"/>
      <c r="D6" s="81"/>
      <c r="E6" s="5"/>
      <c r="F6" s="4"/>
      <c r="G6" s="3"/>
      <c r="H6" s="67" t="s">
        <v>66</v>
      </c>
      <c r="I6" s="68">
        <v>45261</v>
      </c>
    </row>
    <row r="7" spans="1:1014" ht="15" customHeight="1" x14ac:dyDescent="0.25">
      <c r="A7" s="52"/>
      <c r="B7" s="52"/>
      <c r="C7" s="52"/>
      <c r="D7" s="52"/>
      <c r="E7" s="52"/>
      <c r="F7" s="52"/>
      <c r="G7" s="52"/>
      <c r="H7" s="72" t="s">
        <v>48</v>
      </c>
      <c r="I7" s="66">
        <v>0.23519999999999999</v>
      </c>
    </row>
    <row r="8" spans="1:1014" s="6" customFormat="1" ht="30.75" customHeight="1" x14ac:dyDescent="0.25">
      <c r="A8" s="53" t="s">
        <v>1</v>
      </c>
      <c r="B8" s="53" t="s">
        <v>2</v>
      </c>
      <c r="C8" s="53" t="s">
        <v>3</v>
      </c>
      <c r="D8" s="53" t="s">
        <v>4</v>
      </c>
      <c r="E8" s="53" t="s">
        <v>5</v>
      </c>
      <c r="F8" s="53" t="s">
        <v>6</v>
      </c>
      <c r="G8" s="54" t="s">
        <v>45</v>
      </c>
      <c r="H8" s="54" t="s">
        <v>46</v>
      </c>
      <c r="I8" s="54" t="s">
        <v>7</v>
      </c>
      <c r="ALZ8"/>
    </row>
    <row r="9" spans="1:1014" s="6" customFormat="1" ht="14.25" customHeight="1" x14ac:dyDescent="0.25">
      <c r="A9" s="78" t="s">
        <v>80</v>
      </c>
      <c r="B9" s="78"/>
      <c r="C9" s="78"/>
      <c r="D9" s="78"/>
      <c r="E9" s="78"/>
      <c r="F9" s="78"/>
      <c r="G9" s="78"/>
      <c r="H9" s="78"/>
      <c r="I9" s="78"/>
      <c r="ALZ9"/>
    </row>
    <row r="10" spans="1:1014" s="7" customFormat="1" ht="15" customHeight="1" x14ac:dyDescent="0.25">
      <c r="A10" s="55" t="s">
        <v>8</v>
      </c>
      <c r="B10" s="55"/>
      <c r="C10" s="55"/>
      <c r="D10" s="55" t="s">
        <v>9</v>
      </c>
      <c r="E10" s="55"/>
      <c r="F10" s="56"/>
      <c r="G10" s="56"/>
      <c r="H10" s="56"/>
      <c r="I10" s="56">
        <f>SUM(I11:I16)</f>
        <v>0</v>
      </c>
      <c r="ALZ10"/>
    </row>
    <row r="11" spans="1:1014" ht="37.5" customHeight="1" x14ac:dyDescent="0.25">
      <c r="A11" s="57" t="s">
        <v>10</v>
      </c>
      <c r="B11" s="57">
        <v>96521</v>
      </c>
      <c r="C11" s="57" t="s">
        <v>11</v>
      </c>
      <c r="D11" s="58" t="s">
        <v>47</v>
      </c>
      <c r="E11" s="59" t="s">
        <v>12</v>
      </c>
      <c r="F11" s="60">
        <v>40.799999999999997</v>
      </c>
      <c r="G11" s="63"/>
      <c r="H11" s="60">
        <f>G11+G11*$I$7</f>
        <v>0</v>
      </c>
      <c r="I11" s="60">
        <f>H11*F11</f>
        <v>0</v>
      </c>
    </row>
    <row r="12" spans="1:1014" ht="37.5" customHeight="1" x14ac:dyDescent="0.25">
      <c r="A12" s="57" t="s">
        <v>13</v>
      </c>
      <c r="B12" s="57">
        <v>1</v>
      </c>
      <c r="C12" s="57" t="s">
        <v>50</v>
      </c>
      <c r="D12" s="62" t="s">
        <v>49</v>
      </c>
      <c r="E12" s="59" t="s">
        <v>51</v>
      </c>
      <c r="F12" s="60">
        <v>13.600000000000001</v>
      </c>
      <c r="G12" s="63"/>
      <c r="H12" s="60">
        <f>G12+G12*$I$7</f>
        <v>0</v>
      </c>
      <c r="I12" s="60">
        <f>H12*F12</f>
        <v>0</v>
      </c>
    </row>
    <row r="13" spans="1:1014" ht="27.75" customHeight="1" x14ac:dyDescent="0.25">
      <c r="A13" s="57" t="s">
        <v>14</v>
      </c>
      <c r="B13" s="57">
        <v>2</v>
      </c>
      <c r="C13" s="57" t="s">
        <v>50</v>
      </c>
      <c r="D13" s="57" t="s">
        <v>52</v>
      </c>
      <c r="E13" s="59" t="s">
        <v>12</v>
      </c>
      <c r="F13" s="60">
        <v>21.760000000000005</v>
      </c>
      <c r="G13" s="63"/>
      <c r="H13" s="60">
        <f t="shared" ref="H13:H33" si="0">G13+G13*$I$7</f>
        <v>0</v>
      </c>
      <c r="I13" s="60">
        <f t="shared" ref="I13:I16" si="1">H13*F13</f>
        <v>0</v>
      </c>
    </row>
    <row r="14" spans="1:1014" ht="35.25" customHeight="1" x14ac:dyDescent="0.25">
      <c r="A14" s="57" t="s">
        <v>16</v>
      </c>
      <c r="B14" s="57">
        <v>97086</v>
      </c>
      <c r="C14" s="57" t="s">
        <v>11</v>
      </c>
      <c r="D14" s="57" t="s">
        <v>59</v>
      </c>
      <c r="E14" s="59" t="s">
        <v>15</v>
      </c>
      <c r="F14" s="60">
        <v>13.600000000000001</v>
      </c>
      <c r="G14" s="63"/>
      <c r="H14" s="60">
        <f t="shared" si="0"/>
        <v>0</v>
      </c>
      <c r="I14" s="60">
        <f t="shared" si="1"/>
        <v>0</v>
      </c>
    </row>
    <row r="15" spans="1:1014" ht="24" customHeight="1" x14ac:dyDescent="0.25">
      <c r="A15" s="57" t="s">
        <v>67</v>
      </c>
      <c r="B15" s="57">
        <v>92759</v>
      </c>
      <c r="C15" s="57" t="s">
        <v>11</v>
      </c>
      <c r="D15" s="57" t="s">
        <v>53</v>
      </c>
      <c r="E15" s="59" t="s">
        <v>17</v>
      </c>
      <c r="F15" s="60">
        <v>270.87573333333336</v>
      </c>
      <c r="G15" s="63"/>
      <c r="H15" s="60">
        <f t="shared" si="0"/>
        <v>0</v>
      </c>
      <c r="I15" s="60">
        <f t="shared" si="1"/>
        <v>0</v>
      </c>
    </row>
    <row r="16" spans="1:1014" ht="39" customHeight="1" x14ac:dyDescent="0.25">
      <c r="A16" s="57" t="s">
        <v>68</v>
      </c>
      <c r="B16" s="57">
        <v>92763</v>
      </c>
      <c r="C16" s="57" t="s">
        <v>11</v>
      </c>
      <c r="D16" s="57" t="s">
        <v>54</v>
      </c>
      <c r="E16" s="59" t="s">
        <v>17</v>
      </c>
      <c r="F16" s="60">
        <v>785.80799999999999</v>
      </c>
      <c r="G16" s="63"/>
      <c r="H16" s="60">
        <f t="shared" si="0"/>
        <v>0</v>
      </c>
      <c r="I16" s="60">
        <f t="shared" si="1"/>
        <v>0</v>
      </c>
    </row>
    <row r="17" spans="1:1014" s="7" customFormat="1" ht="15" customHeight="1" x14ac:dyDescent="0.25">
      <c r="A17" s="55" t="s">
        <v>18</v>
      </c>
      <c r="B17" s="55"/>
      <c r="C17" s="55"/>
      <c r="D17" s="55" t="s">
        <v>19</v>
      </c>
      <c r="E17" s="55"/>
      <c r="F17" s="56"/>
      <c r="G17" s="56"/>
      <c r="H17" s="56"/>
      <c r="I17" s="56">
        <f>SUM(I18:I21)</f>
        <v>0</v>
      </c>
      <c r="ALZ17"/>
    </row>
    <row r="18" spans="1:1014" ht="36" customHeight="1" x14ac:dyDescent="0.25">
      <c r="A18" s="57" t="s">
        <v>20</v>
      </c>
      <c r="B18" s="57">
        <v>92439</v>
      </c>
      <c r="C18" s="57" t="s">
        <v>11</v>
      </c>
      <c r="D18" s="51" t="s">
        <v>60</v>
      </c>
      <c r="E18" s="59" t="s">
        <v>61</v>
      </c>
      <c r="F18" s="60">
        <v>10.327499999999999</v>
      </c>
      <c r="G18" s="63"/>
      <c r="H18" s="60">
        <f t="shared" si="0"/>
        <v>0</v>
      </c>
      <c r="I18" s="60">
        <f t="shared" ref="I18" si="2">H18*F18</f>
        <v>0</v>
      </c>
    </row>
    <row r="19" spans="1:1014" ht="26.85" customHeight="1" x14ac:dyDescent="0.25">
      <c r="A19" s="57" t="s">
        <v>21</v>
      </c>
      <c r="B19" s="57">
        <v>103672</v>
      </c>
      <c r="C19" s="57" t="s">
        <v>11</v>
      </c>
      <c r="D19" s="57" t="s">
        <v>55</v>
      </c>
      <c r="E19" s="59" t="s">
        <v>56</v>
      </c>
      <c r="F19" s="60">
        <v>7.7759999999999998</v>
      </c>
      <c r="G19" s="63"/>
      <c r="H19" s="60">
        <f t="shared" si="0"/>
        <v>0</v>
      </c>
      <c r="I19" s="60">
        <f t="shared" ref="I19:I21" si="3">H19*F19</f>
        <v>0</v>
      </c>
    </row>
    <row r="20" spans="1:1014" ht="37.5" customHeight="1" x14ac:dyDescent="0.25">
      <c r="A20" s="57" t="s">
        <v>22</v>
      </c>
      <c r="B20" s="57">
        <v>92759</v>
      </c>
      <c r="C20" s="57" t="s">
        <v>11</v>
      </c>
      <c r="D20" s="57" t="s">
        <v>53</v>
      </c>
      <c r="E20" s="59" t="s">
        <v>17</v>
      </c>
      <c r="F20" s="60">
        <v>109.56330000000001</v>
      </c>
      <c r="G20" s="63"/>
      <c r="H20" s="60">
        <f t="shared" si="0"/>
        <v>0</v>
      </c>
      <c r="I20" s="60">
        <f t="shared" si="3"/>
        <v>0</v>
      </c>
    </row>
    <row r="21" spans="1:1014" ht="37.5" customHeight="1" x14ac:dyDescent="0.25">
      <c r="A21" s="57" t="s">
        <v>69</v>
      </c>
      <c r="B21" s="57">
        <v>92762</v>
      </c>
      <c r="C21" s="57" t="s">
        <v>11</v>
      </c>
      <c r="D21" s="57" t="s">
        <v>57</v>
      </c>
      <c r="E21" s="59" t="s">
        <v>12</v>
      </c>
      <c r="F21" s="60">
        <v>289.86659999999995</v>
      </c>
      <c r="G21" s="63"/>
      <c r="H21" s="60">
        <f t="shared" si="0"/>
        <v>0</v>
      </c>
      <c r="I21" s="60">
        <f t="shared" si="3"/>
        <v>0</v>
      </c>
    </row>
    <row r="22" spans="1:1014" s="7" customFormat="1" ht="23.1" customHeight="1" x14ac:dyDescent="0.25">
      <c r="A22" s="55" t="s">
        <v>23</v>
      </c>
      <c r="B22" s="55"/>
      <c r="C22" s="55"/>
      <c r="D22" s="55" t="s">
        <v>58</v>
      </c>
      <c r="E22" s="55"/>
      <c r="F22" s="56"/>
      <c r="G22" s="56"/>
      <c r="H22" s="56"/>
      <c r="I22" s="56">
        <f>SUM(I23:I26)</f>
        <v>0</v>
      </c>
      <c r="ALZ22"/>
    </row>
    <row r="23" spans="1:1014" ht="37.5" customHeight="1" x14ac:dyDescent="0.25">
      <c r="A23" s="57" t="s">
        <v>25</v>
      </c>
      <c r="B23" s="57">
        <v>96536</v>
      </c>
      <c r="C23" s="57" t="s">
        <v>11</v>
      </c>
      <c r="D23" s="51" t="s">
        <v>60</v>
      </c>
      <c r="E23" s="59" t="s">
        <v>61</v>
      </c>
      <c r="F23" s="60">
        <v>10.199999999999999</v>
      </c>
      <c r="G23" s="63"/>
      <c r="H23" s="60">
        <f t="shared" si="0"/>
        <v>0</v>
      </c>
      <c r="I23" s="60">
        <f t="shared" ref="I23:I26" si="4">H23*F23</f>
        <v>0</v>
      </c>
    </row>
    <row r="24" spans="1:1014" ht="37.5" customHeight="1" x14ac:dyDescent="0.25">
      <c r="A24" s="57" t="s">
        <v>26</v>
      </c>
      <c r="B24" s="57">
        <v>103675</v>
      </c>
      <c r="C24" s="57" t="s">
        <v>11</v>
      </c>
      <c r="D24" s="57" t="s">
        <v>62</v>
      </c>
      <c r="E24" s="59" t="s">
        <v>51</v>
      </c>
      <c r="F24" s="60">
        <v>12.239999999999998</v>
      </c>
      <c r="G24" s="63"/>
      <c r="H24" s="60">
        <f t="shared" si="0"/>
        <v>0</v>
      </c>
      <c r="I24" s="60">
        <f t="shared" si="4"/>
        <v>0</v>
      </c>
    </row>
    <row r="25" spans="1:1014" ht="37.5" customHeight="1" x14ac:dyDescent="0.25">
      <c r="A25" s="57" t="s">
        <v>27</v>
      </c>
      <c r="B25" s="57">
        <v>92759</v>
      </c>
      <c r="C25" s="57" t="s">
        <v>11</v>
      </c>
      <c r="D25" s="57" t="s">
        <v>53</v>
      </c>
      <c r="E25" s="59" t="s">
        <v>17</v>
      </c>
      <c r="F25" s="60">
        <v>198.26986666666667</v>
      </c>
      <c r="G25" s="63"/>
      <c r="H25" s="60">
        <f t="shared" si="0"/>
        <v>0</v>
      </c>
      <c r="I25" s="60">
        <f t="shared" si="4"/>
        <v>0</v>
      </c>
    </row>
    <row r="26" spans="1:1014" ht="37.5" customHeight="1" x14ac:dyDescent="0.25">
      <c r="A26" s="57" t="s">
        <v>70</v>
      </c>
      <c r="B26" s="57">
        <v>92762</v>
      </c>
      <c r="C26" s="57" t="s">
        <v>11</v>
      </c>
      <c r="D26" s="57" t="s">
        <v>57</v>
      </c>
      <c r="E26" s="59" t="s">
        <v>12</v>
      </c>
      <c r="F26" s="60">
        <v>503.47199999999998</v>
      </c>
      <c r="G26" s="63"/>
      <c r="H26" s="60">
        <f t="shared" si="0"/>
        <v>0</v>
      </c>
      <c r="I26" s="60">
        <f t="shared" si="4"/>
        <v>0</v>
      </c>
    </row>
    <row r="27" spans="1:1014" s="7" customFormat="1" ht="23.1" customHeight="1" x14ac:dyDescent="0.25">
      <c r="A27" s="55" t="s">
        <v>71</v>
      </c>
      <c r="B27" s="55"/>
      <c r="C27" s="55"/>
      <c r="D27" s="55" t="s">
        <v>63</v>
      </c>
      <c r="E27" s="55"/>
      <c r="F27" s="56"/>
      <c r="G27" s="56"/>
      <c r="H27" s="56"/>
      <c r="I27" s="56">
        <f>SUM(I28:I31)</f>
        <v>0</v>
      </c>
      <c r="ALZ27"/>
    </row>
    <row r="28" spans="1:1014" ht="37.5" customHeight="1" x14ac:dyDescent="0.25">
      <c r="A28" s="57" t="s">
        <v>29</v>
      </c>
      <c r="B28" s="57">
        <v>96536</v>
      </c>
      <c r="C28" s="57" t="s">
        <v>11</v>
      </c>
      <c r="D28" s="51" t="s">
        <v>60</v>
      </c>
      <c r="E28" s="59" t="s">
        <v>61</v>
      </c>
      <c r="F28" s="60">
        <v>10.199999999999999</v>
      </c>
      <c r="G28" s="63"/>
      <c r="H28" s="60">
        <f t="shared" si="0"/>
        <v>0</v>
      </c>
      <c r="I28" s="60">
        <f t="shared" ref="I28:I33" si="5">H28*F28</f>
        <v>0</v>
      </c>
    </row>
    <row r="29" spans="1:1014" ht="37.5" customHeight="1" x14ac:dyDescent="0.25">
      <c r="A29" s="57" t="s">
        <v>72</v>
      </c>
      <c r="B29" s="57">
        <v>103675</v>
      </c>
      <c r="C29" s="57" t="s">
        <v>11</v>
      </c>
      <c r="D29" s="57" t="s">
        <v>62</v>
      </c>
      <c r="E29" s="59" t="s">
        <v>51</v>
      </c>
      <c r="F29" s="60">
        <v>12.239999999999998</v>
      </c>
      <c r="G29" s="63"/>
      <c r="H29" s="60">
        <f t="shared" si="0"/>
        <v>0</v>
      </c>
      <c r="I29" s="60">
        <f t="shared" si="5"/>
        <v>0</v>
      </c>
    </row>
    <row r="30" spans="1:1014" ht="37.5" customHeight="1" x14ac:dyDescent="0.25">
      <c r="A30" s="57" t="s">
        <v>73</v>
      </c>
      <c r="B30" s="57">
        <v>92759</v>
      </c>
      <c r="C30" s="57" t="s">
        <v>11</v>
      </c>
      <c r="D30" s="57" t="s">
        <v>53</v>
      </c>
      <c r="E30" s="59" t="s">
        <v>17</v>
      </c>
      <c r="F30" s="60">
        <v>198.26986666666667</v>
      </c>
      <c r="G30" s="63"/>
      <c r="H30" s="60">
        <f t="shared" si="0"/>
        <v>0</v>
      </c>
      <c r="I30" s="60">
        <f t="shared" si="5"/>
        <v>0</v>
      </c>
    </row>
    <row r="31" spans="1:1014" ht="37.5" customHeight="1" x14ac:dyDescent="0.25">
      <c r="A31" s="57" t="s">
        <v>74</v>
      </c>
      <c r="B31" s="57">
        <v>92762</v>
      </c>
      <c r="C31" s="57" t="s">
        <v>11</v>
      </c>
      <c r="D31" s="57" t="s">
        <v>57</v>
      </c>
      <c r="E31" s="59" t="s">
        <v>12</v>
      </c>
      <c r="F31" s="60">
        <v>503.47199999999998</v>
      </c>
      <c r="G31" s="63"/>
      <c r="H31" s="60">
        <f t="shared" si="0"/>
        <v>0</v>
      </c>
      <c r="I31" s="60">
        <f t="shared" si="5"/>
        <v>0</v>
      </c>
    </row>
    <row r="32" spans="1:1014" ht="15" customHeight="1" x14ac:dyDescent="0.25">
      <c r="A32" s="61">
        <v>5</v>
      </c>
      <c r="B32" s="55"/>
      <c r="C32" s="55"/>
      <c r="D32" s="55" t="s">
        <v>28</v>
      </c>
      <c r="E32" s="55"/>
      <c r="F32" s="56"/>
      <c r="G32" s="56"/>
      <c r="H32" s="56"/>
      <c r="I32" s="56">
        <f>I33</f>
        <v>0</v>
      </c>
    </row>
    <row r="33" spans="1:1014" ht="37.5" customHeight="1" x14ac:dyDescent="0.25">
      <c r="A33" s="57" t="s">
        <v>75</v>
      </c>
      <c r="B33" s="57"/>
      <c r="C33" s="57" t="s">
        <v>78</v>
      </c>
      <c r="D33" s="57" t="s">
        <v>76</v>
      </c>
      <c r="E33" s="59" t="s">
        <v>77</v>
      </c>
      <c r="F33" s="60">
        <v>867</v>
      </c>
      <c r="G33" s="60"/>
      <c r="H33" s="60">
        <f t="shared" si="0"/>
        <v>0</v>
      </c>
      <c r="I33" s="60">
        <f t="shared" si="5"/>
        <v>0</v>
      </c>
    </row>
    <row r="34" spans="1:1014" ht="15.75" customHeight="1" x14ac:dyDescent="0.25">
      <c r="A34" s="8"/>
      <c r="B34" s="8"/>
      <c r="C34" s="8"/>
      <c r="D34" s="8"/>
      <c r="E34" s="8"/>
      <c r="F34" s="77" t="s">
        <v>79</v>
      </c>
      <c r="G34" s="77"/>
      <c r="H34" s="77"/>
      <c r="I34" s="65">
        <f>I10+I17+I22+I27+I32</f>
        <v>0</v>
      </c>
    </row>
    <row r="35" spans="1:1014" x14ac:dyDescent="0.25">
      <c r="A35" s="8"/>
      <c r="B35" s="8"/>
      <c r="C35" s="8"/>
      <c r="D35" s="8"/>
      <c r="E35" s="8"/>
      <c r="F35" s="8"/>
      <c r="G35" s="8"/>
      <c r="H35" s="8"/>
      <c r="I35" s="9"/>
    </row>
    <row r="36" spans="1:1014" s="6" customFormat="1" ht="14.25" customHeight="1" x14ac:dyDescent="0.25">
      <c r="A36" s="78" t="s">
        <v>81</v>
      </c>
      <c r="B36" s="78"/>
      <c r="C36" s="78"/>
      <c r="D36" s="78"/>
      <c r="E36" s="78"/>
      <c r="F36" s="78"/>
      <c r="G36" s="78"/>
      <c r="H36" s="78"/>
      <c r="I36" s="78"/>
      <c r="ALZ36"/>
    </row>
    <row r="37" spans="1:1014" s="7" customFormat="1" ht="15" customHeight="1" x14ac:dyDescent="0.25">
      <c r="A37" s="55" t="s">
        <v>8</v>
      </c>
      <c r="B37" s="55"/>
      <c r="C37" s="55"/>
      <c r="D37" s="55" t="s">
        <v>9</v>
      </c>
      <c r="E37" s="55"/>
      <c r="F37" s="56"/>
      <c r="G37" s="56"/>
      <c r="H37" s="56"/>
      <c r="I37" s="56">
        <f>SUM(I38:I43)</f>
        <v>0</v>
      </c>
      <c r="ALZ37"/>
    </row>
    <row r="38" spans="1:1014" ht="37.5" customHeight="1" x14ac:dyDescent="0.25">
      <c r="A38" s="57" t="s">
        <v>10</v>
      </c>
      <c r="B38" s="57">
        <v>96521</v>
      </c>
      <c r="C38" s="57" t="s">
        <v>11</v>
      </c>
      <c r="D38" s="58" t="s">
        <v>47</v>
      </c>
      <c r="E38" s="59" t="s">
        <v>12</v>
      </c>
      <c r="F38" s="60">
        <v>12.299999999999999</v>
      </c>
      <c r="G38" s="63"/>
      <c r="H38" s="60">
        <f>G38+G38*$I$7</f>
        <v>0</v>
      </c>
      <c r="I38" s="60">
        <f>H38*F38</f>
        <v>0</v>
      </c>
    </row>
    <row r="39" spans="1:1014" ht="37.5" customHeight="1" x14ac:dyDescent="0.25">
      <c r="A39" s="57" t="s">
        <v>13</v>
      </c>
      <c r="B39" s="57">
        <v>1</v>
      </c>
      <c r="C39" s="57" t="s">
        <v>50</v>
      </c>
      <c r="D39" s="62" t="s">
        <v>49</v>
      </c>
      <c r="E39" s="59" t="s">
        <v>51</v>
      </c>
      <c r="F39" s="60">
        <v>4.1000000000000005</v>
      </c>
      <c r="G39" s="63"/>
      <c r="H39" s="60">
        <f>G39+G39*$I$7</f>
        <v>0</v>
      </c>
      <c r="I39" s="60">
        <f>H39*F39</f>
        <v>0</v>
      </c>
    </row>
    <row r="40" spans="1:1014" ht="27.75" customHeight="1" x14ac:dyDescent="0.25">
      <c r="A40" s="57" t="s">
        <v>14</v>
      </c>
      <c r="B40" s="57">
        <v>2</v>
      </c>
      <c r="C40" s="57" t="s">
        <v>50</v>
      </c>
      <c r="D40" s="57" t="s">
        <v>52</v>
      </c>
      <c r="E40" s="59" t="s">
        <v>12</v>
      </c>
      <c r="F40" s="60">
        <v>6.5600000000000014</v>
      </c>
      <c r="G40" s="63"/>
      <c r="H40" s="60">
        <f t="shared" ref="H40:H43" si="6">G40+G40*$I$7</f>
        <v>0</v>
      </c>
      <c r="I40" s="60">
        <f t="shared" ref="I40:I43" si="7">H40*F40</f>
        <v>0</v>
      </c>
    </row>
    <row r="41" spans="1:1014" ht="35.25" customHeight="1" x14ac:dyDescent="0.25">
      <c r="A41" s="57" t="s">
        <v>16</v>
      </c>
      <c r="B41" s="57">
        <v>97086</v>
      </c>
      <c r="C41" s="57" t="s">
        <v>11</v>
      </c>
      <c r="D41" s="57" t="s">
        <v>59</v>
      </c>
      <c r="E41" s="59" t="s">
        <v>15</v>
      </c>
      <c r="F41" s="60">
        <v>4.1000000000000005</v>
      </c>
      <c r="G41" s="63"/>
      <c r="H41" s="60">
        <f t="shared" si="6"/>
        <v>0</v>
      </c>
      <c r="I41" s="60">
        <f t="shared" si="7"/>
        <v>0</v>
      </c>
    </row>
    <row r="42" spans="1:1014" ht="24" customHeight="1" x14ac:dyDescent="0.25">
      <c r="A42" s="57" t="s">
        <v>67</v>
      </c>
      <c r="B42" s="57">
        <v>92759</v>
      </c>
      <c r="C42" s="57" t="s">
        <v>11</v>
      </c>
      <c r="D42" s="57" t="s">
        <v>53</v>
      </c>
      <c r="E42" s="59" t="s">
        <v>17</v>
      </c>
      <c r="F42" s="60">
        <v>81.661066666666684</v>
      </c>
      <c r="G42" s="63"/>
      <c r="H42" s="60">
        <f t="shared" si="6"/>
        <v>0</v>
      </c>
      <c r="I42" s="60">
        <f t="shared" si="7"/>
        <v>0</v>
      </c>
    </row>
    <row r="43" spans="1:1014" ht="39" customHeight="1" x14ac:dyDescent="0.25">
      <c r="A43" s="57" t="s">
        <v>68</v>
      </c>
      <c r="B43" s="57">
        <v>92763</v>
      </c>
      <c r="C43" s="57" t="s">
        <v>11</v>
      </c>
      <c r="D43" s="57" t="s">
        <v>54</v>
      </c>
      <c r="E43" s="59" t="s">
        <v>17</v>
      </c>
      <c r="F43" s="60">
        <v>236.898</v>
      </c>
      <c r="G43" s="63"/>
      <c r="H43" s="60">
        <f t="shared" si="6"/>
        <v>0</v>
      </c>
      <c r="I43" s="60">
        <f t="shared" si="7"/>
        <v>0</v>
      </c>
    </row>
    <row r="44" spans="1:1014" s="7" customFormat="1" ht="15" customHeight="1" x14ac:dyDescent="0.25">
      <c r="A44" s="55" t="s">
        <v>18</v>
      </c>
      <c r="B44" s="55"/>
      <c r="C44" s="55"/>
      <c r="D44" s="55" t="s">
        <v>19</v>
      </c>
      <c r="E44" s="55"/>
      <c r="F44" s="56"/>
      <c r="G44" s="56"/>
      <c r="H44" s="56"/>
      <c r="I44" s="56">
        <f>SUM(I45:I48)</f>
        <v>0</v>
      </c>
      <c r="ALZ44"/>
    </row>
    <row r="45" spans="1:1014" ht="36" customHeight="1" x14ac:dyDescent="0.25">
      <c r="A45" s="57" t="s">
        <v>20</v>
      </c>
      <c r="B45" s="57">
        <v>92439</v>
      </c>
      <c r="C45" s="57" t="s">
        <v>11</v>
      </c>
      <c r="D45" s="51" t="s">
        <v>60</v>
      </c>
      <c r="E45" s="59" t="s">
        <v>61</v>
      </c>
      <c r="F45" s="60">
        <v>3.4424999999999999</v>
      </c>
      <c r="G45" s="63"/>
      <c r="H45" s="60">
        <f t="shared" ref="H45:H48" si="8">G45+G45*$I$7</f>
        <v>0</v>
      </c>
      <c r="I45" s="60">
        <f t="shared" ref="I45:I48" si="9">H45*F45</f>
        <v>0</v>
      </c>
    </row>
    <row r="46" spans="1:1014" ht="26.85" customHeight="1" x14ac:dyDescent="0.25">
      <c r="A46" s="57" t="s">
        <v>21</v>
      </c>
      <c r="B46" s="57">
        <v>103672</v>
      </c>
      <c r="C46" s="57" t="s">
        <v>11</v>
      </c>
      <c r="D46" s="57" t="s">
        <v>55</v>
      </c>
      <c r="E46" s="59" t="s">
        <v>56</v>
      </c>
      <c r="F46" s="60">
        <v>2.5919999999999996</v>
      </c>
      <c r="G46" s="63"/>
      <c r="H46" s="60">
        <f t="shared" si="8"/>
        <v>0</v>
      </c>
      <c r="I46" s="60">
        <f t="shared" si="9"/>
        <v>0</v>
      </c>
    </row>
    <row r="47" spans="1:1014" ht="37.5" customHeight="1" x14ac:dyDescent="0.25">
      <c r="A47" s="57" t="s">
        <v>22</v>
      </c>
      <c r="B47" s="57">
        <v>92759</v>
      </c>
      <c r="C47" s="57" t="s">
        <v>11</v>
      </c>
      <c r="D47" s="57" t="s">
        <v>53</v>
      </c>
      <c r="E47" s="59" t="s">
        <v>17</v>
      </c>
      <c r="F47" s="60">
        <v>36.521099999999997</v>
      </c>
      <c r="G47" s="63"/>
      <c r="H47" s="60">
        <f t="shared" si="8"/>
        <v>0</v>
      </c>
      <c r="I47" s="60">
        <f t="shared" si="9"/>
        <v>0</v>
      </c>
    </row>
    <row r="48" spans="1:1014" ht="37.5" customHeight="1" x14ac:dyDescent="0.25">
      <c r="A48" s="57" t="s">
        <v>69</v>
      </c>
      <c r="B48" s="57">
        <v>92762</v>
      </c>
      <c r="C48" s="57" t="s">
        <v>11</v>
      </c>
      <c r="D48" s="57" t="s">
        <v>57</v>
      </c>
      <c r="E48" s="59" t="s">
        <v>12</v>
      </c>
      <c r="F48" s="60">
        <v>96.622199999999992</v>
      </c>
      <c r="G48" s="63"/>
      <c r="H48" s="60">
        <f t="shared" si="8"/>
        <v>0</v>
      </c>
      <c r="I48" s="60">
        <f t="shared" si="9"/>
        <v>0</v>
      </c>
    </row>
    <row r="49" spans="1:1014" s="7" customFormat="1" ht="23.1" customHeight="1" x14ac:dyDescent="0.25">
      <c r="A49" s="55" t="s">
        <v>23</v>
      </c>
      <c r="B49" s="55"/>
      <c r="C49" s="55"/>
      <c r="D49" s="55" t="s">
        <v>58</v>
      </c>
      <c r="E49" s="55"/>
      <c r="F49" s="56"/>
      <c r="G49" s="56"/>
      <c r="H49" s="56"/>
      <c r="I49" s="56">
        <f>SUM(I50:I53)</f>
        <v>0</v>
      </c>
      <c r="ALZ49"/>
    </row>
    <row r="50" spans="1:1014" ht="37.5" customHeight="1" x14ac:dyDescent="0.25">
      <c r="A50" s="57" t="s">
        <v>25</v>
      </c>
      <c r="B50" s="57">
        <v>96536</v>
      </c>
      <c r="C50" s="57" t="s">
        <v>11</v>
      </c>
      <c r="D50" s="51" t="s">
        <v>60</v>
      </c>
      <c r="E50" s="59" t="s">
        <v>61</v>
      </c>
      <c r="F50" s="60">
        <v>3.0749999999999997</v>
      </c>
      <c r="G50" s="63"/>
      <c r="H50" s="60">
        <f t="shared" ref="H50:H53" si="10">G50+G50*$I$7</f>
        <v>0</v>
      </c>
      <c r="I50" s="60">
        <f t="shared" ref="I50:I53" si="11">H50*F50</f>
        <v>0</v>
      </c>
    </row>
    <row r="51" spans="1:1014" ht="37.5" customHeight="1" x14ac:dyDescent="0.25">
      <c r="A51" s="57" t="s">
        <v>26</v>
      </c>
      <c r="B51" s="57">
        <v>103675</v>
      </c>
      <c r="C51" s="57" t="s">
        <v>11</v>
      </c>
      <c r="D51" s="57" t="s">
        <v>62</v>
      </c>
      <c r="E51" s="59" t="s">
        <v>51</v>
      </c>
      <c r="F51" s="60">
        <v>3.6899999999999995</v>
      </c>
      <c r="G51" s="63"/>
      <c r="H51" s="60">
        <f t="shared" si="10"/>
        <v>0</v>
      </c>
      <c r="I51" s="60">
        <f t="shared" si="11"/>
        <v>0</v>
      </c>
    </row>
    <row r="52" spans="1:1014" ht="37.5" customHeight="1" x14ac:dyDescent="0.25">
      <c r="A52" s="57" t="s">
        <v>27</v>
      </c>
      <c r="B52" s="57">
        <v>92759</v>
      </c>
      <c r="C52" s="57" t="s">
        <v>11</v>
      </c>
      <c r="D52" s="57" t="s">
        <v>53</v>
      </c>
      <c r="E52" s="59" t="s">
        <v>17</v>
      </c>
      <c r="F52" s="60">
        <v>59.772533333333342</v>
      </c>
      <c r="G52" s="63"/>
      <c r="H52" s="60">
        <f t="shared" si="10"/>
        <v>0</v>
      </c>
      <c r="I52" s="60">
        <f t="shared" si="11"/>
        <v>0</v>
      </c>
    </row>
    <row r="53" spans="1:1014" ht="37.5" customHeight="1" x14ac:dyDescent="0.25">
      <c r="A53" s="57" t="s">
        <v>70</v>
      </c>
      <c r="B53" s="57">
        <v>92762</v>
      </c>
      <c r="C53" s="57" t="s">
        <v>11</v>
      </c>
      <c r="D53" s="57" t="s">
        <v>57</v>
      </c>
      <c r="E53" s="59" t="s">
        <v>12</v>
      </c>
      <c r="F53" s="60">
        <v>151.78200000000001</v>
      </c>
      <c r="G53" s="63"/>
      <c r="H53" s="60">
        <f t="shared" si="10"/>
        <v>0</v>
      </c>
      <c r="I53" s="60">
        <f t="shared" si="11"/>
        <v>0</v>
      </c>
    </row>
    <row r="54" spans="1:1014" s="7" customFormat="1" ht="23.1" customHeight="1" x14ac:dyDescent="0.25">
      <c r="A54" s="55" t="s">
        <v>71</v>
      </c>
      <c r="B54" s="55"/>
      <c r="C54" s="55"/>
      <c r="D54" s="55" t="s">
        <v>63</v>
      </c>
      <c r="E54" s="55"/>
      <c r="F54" s="56"/>
      <c r="G54" s="56"/>
      <c r="H54" s="56"/>
      <c r="I54" s="56">
        <f>SUM(I55:I58)</f>
        <v>0</v>
      </c>
      <c r="ALZ54"/>
    </row>
    <row r="55" spans="1:1014" ht="37.5" customHeight="1" x14ac:dyDescent="0.25">
      <c r="A55" s="57" t="s">
        <v>29</v>
      </c>
      <c r="B55" s="57">
        <v>96536</v>
      </c>
      <c r="C55" s="57" t="s">
        <v>11</v>
      </c>
      <c r="D55" s="51" t="s">
        <v>60</v>
      </c>
      <c r="E55" s="59" t="s">
        <v>61</v>
      </c>
      <c r="F55" s="60">
        <v>3.0749999999999997</v>
      </c>
      <c r="G55" s="63"/>
      <c r="H55" s="60">
        <f t="shared" ref="H55:H58" si="12">G55+G55*$I$7</f>
        <v>0</v>
      </c>
      <c r="I55" s="60">
        <f t="shared" ref="I55:I58" si="13">H55*F55</f>
        <v>0</v>
      </c>
    </row>
    <row r="56" spans="1:1014" ht="37.5" customHeight="1" x14ac:dyDescent="0.25">
      <c r="A56" s="57" t="s">
        <v>72</v>
      </c>
      <c r="B56" s="57">
        <v>103675</v>
      </c>
      <c r="C56" s="57" t="s">
        <v>11</v>
      </c>
      <c r="D56" s="57" t="s">
        <v>62</v>
      </c>
      <c r="E56" s="59" t="s">
        <v>51</v>
      </c>
      <c r="F56" s="60">
        <v>3.6899999999999995</v>
      </c>
      <c r="G56" s="63"/>
      <c r="H56" s="60">
        <f t="shared" si="12"/>
        <v>0</v>
      </c>
      <c r="I56" s="60">
        <f t="shared" si="13"/>
        <v>0</v>
      </c>
    </row>
    <row r="57" spans="1:1014" ht="37.5" customHeight="1" x14ac:dyDescent="0.25">
      <c r="A57" s="57" t="s">
        <v>73</v>
      </c>
      <c r="B57" s="57">
        <v>92759</v>
      </c>
      <c r="C57" s="57" t="s">
        <v>11</v>
      </c>
      <c r="D57" s="57" t="s">
        <v>53</v>
      </c>
      <c r="E57" s="59" t="s">
        <v>17</v>
      </c>
      <c r="F57" s="60">
        <v>59.772533333333342</v>
      </c>
      <c r="G57" s="63"/>
      <c r="H57" s="60">
        <f t="shared" si="12"/>
        <v>0</v>
      </c>
      <c r="I57" s="60">
        <f t="shared" si="13"/>
        <v>0</v>
      </c>
    </row>
    <row r="58" spans="1:1014" ht="37.5" customHeight="1" x14ac:dyDescent="0.25">
      <c r="A58" s="57" t="s">
        <v>74</v>
      </c>
      <c r="B58" s="57">
        <v>92762</v>
      </c>
      <c r="C58" s="57" t="s">
        <v>11</v>
      </c>
      <c r="D58" s="57" t="s">
        <v>57</v>
      </c>
      <c r="E58" s="59" t="s">
        <v>12</v>
      </c>
      <c r="F58" s="60">
        <v>151.78200000000001</v>
      </c>
      <c r="G58" s="63"/>
      <c r="H58" s="60">
        <f t="shared" si="12"/>
        <v>0</v>
      </c>
      <c r="I58" s="60">
        <f t="shared" si="13"/>
        <v>0</v>
      </c>
    </row>
    <row r="59" spans="1:1014" ht="15" customHeight="1" x14ac:dyDescent="0.25">
      <c r="A59" s="61">
        <v>5</v>
      </c>
      <c r="B59" s="55"/>
      <c r="C59" s="55"/>
      <c r="D59" s="55" t="s">
        <v>28</v>
      </c>
      <c r="E59" s="55"/>
      <c r="F59" s="56"/>
      <c r="G59" s="56"/>
      <c r="H59" s="56"/>
      <c r="I59" s="56">
        <f>I60</f>
        <v>0</v>
      </c>
    </row>
    <row r="60" spans="1:1014" ht="37.5" customHeight="1" x14ac:dyDescent="0.25">
      <c r="A60" s="57" t="s">
        <v>75</v>
      </c>
      <c r="B60" s="57"/>
      <c r="C60" s="57" t="s">
        <v>78</v>
      </c>
      <c r="D60" s="57" t="s">
        <v>76</v>
      </c>
      <c r="E60" s="59" t="s">
        <v>77</v>
      </c>
      <c r="F60" s="60">
        <v>272</v>
      </c>
      <c r="G60" s="60"/>
      <c r="H60" s="60">
        <f t="shared" ref="H60" si="14">G60+G60*$I$7</f>
        <v>0</v>
      </c>
      <c r="I60" s="60">
        <f t="shared" ref="I60" si="15">H60*F60</f>
        <v>0</v>
      </c>
    </row>
    <row r="61" spans="1:1014" ht="15.75" customHeight="1" x14ac:dyDescent="0.25">
      <c r="A61" s="8"/>
      <c r="B61" s="8"/>
      <c r="C61" s="8"/>
      <c r="D61" s="8"/>
      <c r="E61" s="8"/>
      <c r="F61" s="77" t="s">
        <v>82</v>
      </c>
      <c r="G61" s="77"/>
      <c r="H61" s="77"/>
      <c r="I61" s="65">
        <f>I59+I54+I49+I44+I37</f>
        <v>0</v>
      </c>
    </row>
    <row r="64" spans="1:1014" ht="18.75" x14ac:dyDescent="0.3">
      <c r="D64" s="69" t="s">
        <v>83</v>
      </c>
      <c r="E64" s="82">
        <f>I61+I34</f>
        <v>0</v>
      </c>
      <c r="F64" s="82"/>
      <c r="G64" s="82"/>
    </row>
    <row r="68" spans="4:9" x14ac:dyDescent="0.25">
      <c r="D68" s="70" t="s">
        <v>140</v>
      </c>
      <c r="H68" s="71"/>
      <c r="I68" s="71"/>
    </row>
    <row r="69" spans="4:9" x14ac:dyDescent="0.25">
      <c r="H69" s="83"/>
      <c r="I69" s="83"/>
    </row>
    <row r="70" spans="4:9" x14ac:dyDescent="0.25">
      <c r="H70" s="83"/>
      <c r="I70" s="83"/>
    </row>
    <row r="71" spans="4:9" x14ac:dyDescent="0.25">
      <c r="H71" s="83"/>
      <c r="I71" s="83"/>
    </row>
  </sheetData>
  <mergeCells count="13">
    <mergeCell ref="F61:H61"/>
    <mergeCell ref="E64:G64"/>
    <mergeCell ref="H69:I69"/>
    <mergeCell ref="H70:I70"/>
    <mergeCell ref="H71:I71"/>
    <mergeCell ref="F34:H34"/>
    <mergeCell ref="A36:I36"/>
    <mergeCell ref="A9:I9"/>
    <mergeCell ref="D2:I2"/>
    <mergeCell ref="A5:D5"/>
    <mergeCell ref="E5:F5"/>
    <mergeCell ref="G5:I5"/>
    <mergeCell ref="A6:D6"/>
  </mergeCells>
  <pageMargins left="0.511811024" right="0.511811024" top="0.78740157499999996" bottom="0.78740157499999996" header="0.31496062000000002" footer="0.31496062000000002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3"/>
  <sheetViews>
    <sheetView showGridLines="0" topLeftCell="A16" zoomScale="95" zoomScaleNormal="95" workbookViewId="0">
      <selection activeCell="B24" sqref="B24"/>
    </sheetView>
  </sheetViews>
  <sheetFormatPr defaultRowHeight="15" x14ac:dyDescent="0.25"/>
  <cols>
    <col min="1" max="1" width="5.42578125" style="10" customWidth="1"/>
    <col min="2" max="2" width="45.7109375" style="10" customWidth="1"/>
    <col min="3" max="3" width="8.42578125" style="10" customWidth="1"/>
    <col min="4" max="4" width="15.7109375" style="10" customWidth="1"/>
    <col min="5" max="5" width="8.42578125" style="10" customWidth="1"/>
    <col min="6" max="6" width="13.42578125" style="10" customWidth="1"/>
    <col min="7" max="7" width="10.140625" style="10" customWidth="1"/>
    <col min="8" max="8" width="13.140625" style="10" customWidth="1"/>
    <col min="9" max="10" width="11.5703125" style="10" customWidth="1"/>
    <col min="11" max="255" width="11.28515625" style="10" customWidth="1"/>
    <col min="256" max="1025" width="11.28515625" customWidth="1"/>
  </cols>
  <sheetData>
    <row r="1" spans="1:255" x14ac:dyDescent="0.25">
      <c r="A1" s="1"/>
      <c r="B1" s="2"/>
      <c r="C1" s="2"/>
      <c r="D1" s="2"/>
      <c r="E1" s="2"/>
      <c r="F1" s="1"/>
      <c r="G1" s="2"/>
      <c r="H1" s="1"/>
      <c r="I1" s="2"/>
      <c r="J1" s="2"/>
      <c r="K1" s="2"/>
      <c r="L1" s="2"/>
      <c r="M1" s="2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9.7" customHeight="1" x14ac:dyDescent="0.25">
      <c r="A2" s="84" t="s">
        <v>30</v>
      </c>
      <c r="B2" s="84"/>
      <c r="C2" s="84"/>
      <c r="D2" s="84"/>
      <c r="E2" s="84"/>
      <c r="F2" s="84"/>
      <c r="G2" s="84"/>
      <c r="H2" s="84"/>
      <c r="I2" s="2"/>
      <c r="J2" s="2"/>
      <c r="K2" s="2"/>
      <c r="L2" s="2"/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x14ac:dyDescent="0.25">
      <c r="A3" s="1"/>
      <c r="B3" s="2"/>
      <c r="C3" s="2"/>
      <c r="D3" s="2"/>
      <c r="E3" s="2"/>
      <c r="F3" s="1"/>
      <c r="G3" s="2"/>
      <c r="H3" s="1"/>
      <c r="I3" s="2"/>
      <c r="J3" s="2"/>
      <c r="K3" s="2"/>
      <c r="L3" s="2"/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x14ac:dyDescent="0.25">
      <c r="A4" s="1"/>
      <c r="B4" s="2"/>
      <c r="C4" s="2"/>
      <c r="D4" s="2"/>
      <c r="E4" s="2"/>
      <c r="F4" s="1"/>
      <c r="G4" s="2"/>
      <c r="H4" s="1"/>
      <c r="I4" s="2"/>
      <c r="J4" s="2"/>
      <c r="K4" s="2"/>
      <c r="L4" s="2"/>
      <c r="M4" s="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3.9" customHeight="1" x14ac:dyDescent="0.25">
      <c r="A5" s="80" t="s">
        <v>64</v>
      </c>
      <c r="B5" s="80"/>
      <c r="C5" s="80"/>
      <c r="D5" s="80"/>
      <c r="E5" s="2"/>
      <c r="F5" s="80"/>
      <c r="G5" s="80"/>
      <c r="H5" s="1"/>
      <c r="I5" s="2"/>
      <c r="J5" s="2"/>
      <c r="K5" s="2"/>
      <c r="L5" s="2"/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37.700000000000003" customHeight="1" x14ac:dyDescent="0.25">
      <c r="A6" s="81" t="s">
        <v>65</v>
      </c>
      <c r="B6" s="81"/>
      <c r="C6" s="81"/>
      <c r="D6" s="81"/>
      <c r="E6" s="4"/>
      <c r="F6" s="85"/>
      <c r="G6" s="85"/>
      <c r="H6" s="3"/>
      <c r="I6" s="4"/>
      <c r="J6" s="4"/>
      <c r="K6" s="4"/>
      <c r="L6" s="4"/>
      <c r="M6" s="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0.5" customHeight="1" x14ac:dyDescent="0.25">
      <c r="A7" s="11"/>
      <c r="B7" s="11"/>
      <c r="C7" s="11"/>
      <c r="D7" s="11"/>
      <c r="E7" s="11"/>
      <c r="F7" s="11"/>
      <c r="G7" s="11"/>
      <c r="H7" s="11"/>
      <c r="I7" s="12"/>
      <c r="J7" s="1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255" ht="15" customHeight="1" x14ac:dyDescent="0.25">
      <c r="A8" s="14" t="s">
        <v>1</v>
      </c>
      <c r="B8" s="15" t="s">
        <v>31</v>
      </c>
      <c r="C8" s="16" t="s">
        <v>32</v>
      </c>
      <c r="D8" s="17" t="s">
        <v>33</v>
      </c>
      <c r="E8" s="86" t="s">
        <v>34</v>
      </c>
      <c r="F8" s="86"/>
      <c r="G8" s="86"/>
      <c r="H8" s="86"/>
      <c r="I8" s="86"/>
      <c r="J8" s="86"/>
      <c r="K8" s="18"/>
      <c r="L8" s="1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255" x14ac:dyDescent="0.25">
      <c r="A9" s="19"/>
      <c r="B9" s="20"/>
      <c r="C9" s="21" t="s">
        <v>35</v>
      </c>
      <c r="D9" s="21" t="s">
        <v>36</v>
      </c>
      <c r="E9" s="87" t="s">
        <v>37</v>
      </c>
      <c r="F9" s="87"/>
      <c r="G9" s="87" t="s">
        <v>38</v>
      </c>
      <c r="H9" s="87"/>
      <c r="I9" s="87" t="s">
        <v>39</v>
      </c>
      <c r="J9" s="87"/>
      <c r="K9" s="88"/>
      <c r="L9" s="88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255" x14ac:dyDescent="0.25">
      <c r="A10" s="23"/>
      <c r="B10" s="24"/>
      <c r="C10" s="25"/>
      <c r="D10" s="25" t="s">
        <v>40</v>
      </c>
      <c r="E10" s="26" t="s">
        <v>35</v>
      </c>
      <c r="F10" s="27" t="s">
        <v>41</v>
      </c>
      <c r="G10" s="26" t="s">
        <v>35</v>
      </c>
      <c r="H10" s="27" t="s">
        <v>41</v>
      </c>
      <c r="I10" s="26" t="s">
        <v>35</v>
      </c>
      <c r="J10" s="27" t="s">
        <v>41</v>
      </c>
      <c r="K10" s="22"/>
      <c r="L10" s="22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255" ht="26.65" customHeight="1" x14ac:dyDescent="0.25">
      <c r="A11" s="28">
        <v>1</v>
      </c>
      <c r="B11" s="29" t="s">
        <v>9</v>
      </c>
      <c r="C11" s="30" t="e">
        <f>D11/D$16</f>
        <v>#DIV/0!</v>
      </c>
      <c r="D11" s="73">
        <f>Orçamento!I10+Orçamento!I37</f>
        <v>0</v>
      </c>
      <c r="E11" s="74">
        <v>0.6</v>
      </c>
      <c r="F11" s="31">
        <f>($D$11*$E11)</f>
        <v>0</v>
      </c>
      <c r="G11" s="74">
        <v>0.4</v>
      </c>
      <c r="H11" s="31">
        <f>($D$11*$G11)</f>
        <v>0</v>
      </c>
      <c r="I11" s="75"/>
      <c r="J11" s="76">
        <f>I11*D11</f>
        <v>0</v>
      </c>
      <c r="K11" s="22"/>
      <c r="L11" s="22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255" ht="26.65" customHeight="1" x14ac:dyDescent="0.25">
      <c r="A12" s="28">
        <v>2</v>
      </c>
      <c r="B12" s="29" t="s">
        <v>19</v>
      </c>
      <c r="C12" s="30" t="e">
        <f>D12/D$16</f>
        <v>#DIV/0!</v>
      </c>
      <c r="D12" s="73">
        <f>Orçamento!I17+Orçamento!I44</f>
        <v>0</v>
      </c>
      <c r="E12" s="74">
        <v>0.4</v>
      </c>
      <c r="F12" s="31">
        <f>($D$12*$E12)</f>
        <v>0</v>
      </c>
      <c r="G12" s="74">
        <v>0.4</v>
      </c>
      <c r="H12" s="31">
        <f>($D$12*$G12)</f>
        <v>0</v>
      </c>
      <c r="I12" s="75">
        <v>0.2</v>
      </c>
      <c r="J12" s="76">
        <f>I12*D12</f>
        <v>0</v>
      </c>
      <c r="K12" s="22"/>
      <c r="L12" s="2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255" ht="26.65" customHeight="1" x14ac:dyDescent="0.25">
      <c r="A13" s="28">
        <v>3</v>
      </c>
      <c r="B13" s="29" t="s">
        <v>84</v>
      </c>
      <c r="C13" s="30" t="e">
        <f>D13/D$16</f>
        <v>#DIV/0!</v>
      </c>
      <c r="D13" s="73">
        <f>Orçamento!I22+Orçamento!I49</f>
        <v>0</v>
      </c>
      <c r="E13" s="74">
        <v>0.5</v>
      </c>
      <c r="F13" s="31">
        <f>($D$14*$E13)</f>
        <v>0</v>
      </c>
      <c r="G13" s="74">
        <v>0.5</v>
      </c>
      <c r="H13" s="31">
        <f>($D$14*$G13)</f>
        <v>0</v>
      </c>
      <c r="I13" s="75"/>
      <c r="J13" s="76">
        <f>I13*D13</f>
        <v>0</v>
      </c>
      <c r="K13" s="64"/>
      <c r="L13" s="64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255" ht="26.65" customHeight="1" x14ac:dyDescent="0.25">
      <c r="A14" s="28">
        <v>3</v>
      </c>
      <c r="B14" s="29" t="s">
        <v>24</v>
      </c>
      <c r="C14" s="30" t="e">
        <f>D14/D$16</f>
        <v>#DIV/0!</v>
      </c>
      <c r="D14" s="73">
        <f>Orçamento!I27+Orçamento!I54</f>
        <v>0</v>
      </c>
      <c r="E14" s="74"/>
      <c r="F14" s="31">
        <f>($D$14*$E14)</f>
        <v>0</v>
      </c>
      <c r="G14" s="74">
        <v>0.5</v>
      </c>
      <c r="H14" s="31">
        <f>($D$14*$G14)</f>
        <v>0</v>
      </c>
      <c r="I14" s="75">
        <v>0.5</v>
      </c>
      <c r="J14" s="76">
        <f>I14*D14</f>
        <v>0</v>
      </c>
      <c r="K14" s="22"/>
      <c r="L14" s="22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255" ht="24.6" customHeight="1" x14ac:dyDescent="0.25">
      <c r="A15" s="28">
        <v>2</v>
      </c>
      <c r="B15" s="29" t="s">
        <v>28</v>
      </c>
      <c r="C15" s="30" t="e">
        <f>D15/D$16</f>
        <v>#DIV/0!</v>
      </c>
      <c r="D15" s="73">
        <f>Orçamento!I33+Orçamento!I60</f>
        <v>0</v>
      </c>
      <c r="E15" s="74">
        <v>0.4</v>
      </c>
      <c r="F15" s="31">
        <f>($D$15*$E15)</f>
        <v>0</v>
      </c>
      <c r="G15" s="74">
        <v>0.4</v>
      </c>
      <c r="H15" s="31">
        <f>($D$15*$G15)</f>
        <v>0</v>
      </c>
      <c r="I15" s="75">
        <v>0.2</v>
      </c>
      <c r="J15" s="76">
        <f>I15*D15</f>
        <v>0</v>
      </c>
      <c r="K15" s="22"/>
      <c r="L15" s="22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255" ht="18" customHeight="1" x14ac:dyDescent="0.25">
      <c r="A16" s="11"/>
      <c r="B16" s="32" t="s">
        <v>42</v>
      </c>
      <c r="C16" s="33" t="e">
        <f>SUM(C11:C15)</f>
        <v>#DIV/0!</v>
      </c>
      <c r="D16" s="34">
        <f>SUM(D11:D15)</f>
        <v>0</v>
      </c>
      <c r="E16" s="34"/>
      <c r="F16" s="34"/>
      <c r="G16" s="34"/>
      <c r="H16" s="34"/>
      <c r="I16" s="34"/>
      <c r="J16" s="35"/>
      <c r="K16" s="34"/>
      <c r="L16" s="34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ht="18" customHeight="1" x14ac:dyDescent="0.25">
      <c r="A17"/>
      <c r="B17"/>
      <c r="C17" s="34"/>
      <c r="D17" s="34"/>
      <c r="E17" s="34"/>
      <c r="F17" s="34"/>
      <c r="G17" s="34"/>
      <c r="H17" s="34"/>
      <c r="I17" s="34"/>
      <c r="J17" s="35"/>
      <c r="K17" s="34"/>
      <c r="L17" s="34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ht="18" customHeight="1" x14ac:dyDescent="0.25">
      <c r="A18" s="36" t="s">
        <v>43</v>
      </c>
      <c r="B18" s="37"/>
      <c r="C18" s="38"/>
      <c r="D18" s="39"/>
      <c r="E18" s="40" t="e">
        <f>F18/D16</f>
        <v>#DIV/0!</v>
      </c>
      <c r="F18" s="41">
        <f>SUM(F11:F15)</f>
        <v>0</v>
      </c>
      <c r="G18" s="40" t="e">
        <f>H18/$D$16</f>
        <v>#DIV/0!</v>
      </c>
      <c r="H18" s="41">
        <f>SUM(H11:H15)</f>
        <v>0</v>
      </c>
      <c r="I18" s="40">
        <f>SUM(I11:I15)</f>
        <v>0.89999999999999991</v>
      </c>
      <c r="J18" s="41">
        <f>SUM(J11:J15)</f>
        <v>0</v>
      </c>
      <c r="K18" s="42"/>
      <c r="L18" s="4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ht="18" customHeight="1" x14ac:dyDescent="0.25">
      <c r="A19" s="44" t="s">
        <v>44</v>
      </c>
      <c r="B19" s="45"/>
      <c r="C19" s="46"/>
      <c r="D19" s="47"/>
      <c r="E19" s="40" t="e">
        <f>SUM(E18)</f>
        <v>#DIV/0!</v>
      </c>
      <c r="F19" s="41">
        <f>SUM(F18)</f>
        <v>0</v>
      </c>
      <c r="G19" s="40" t="e">
        <f>G18+E19</f>
        <v>#DIV/0!</v>
      </c>
      <c r="H19" s="41">
        <f>H18+F19</f>
        <v>0</v>
      </c>
      <c r="I19" s="40" t="e">
        <f>I18+G19</f>
        <v>#DIV/0!</v>
      </c>
      <c r="J19" s="41">
        <f>J18+H19</f>
        <v>0</v>
      </c>
      <c r="K19" s="42"/>
      <c r="L19" s="43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</row>
    <row r="20" spans="1:47" ht="18" customHeight="1" x14ac:dyDescent="0.25">
      <c r="A20" s="11"/>
      <c r="B20" s="11"/>
      <c r="C20" s="34"/>
      <c r="D20" s="34"/>
      <c r="E20" s="48"/>
      <c r="F20" s="34"/>
      <c r="G20" s="48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8" customHeight="1" x14ac:dyDescent="0.25">
      <c r="B21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</row>
    <row r="22" spans="1:47" x14ac:dyDescent="0.25">
      <c r="B22"/>
      <c r="G22"/>
    </row>
    <row r="23" spans="1:47" ht="15.75" x14ac:dyDescent="0.25">
      <c r="B23" s="49" t="s">
        <v>141</v>
      </c>
      <c r="G23" s="50"/>
    </row>
  </sheetData>
  <mergeCells count="10">
    <mergeCell ref="E8:J8"/>
    <mergeCell ref="E9:F9"/>
    <mergeCell ref="G9:H9"/>
    <mergeCell ref="I9:J9"/>
    <mergeCell ref="K9:L9"/>
    <mergeCell ref="A2:H2"/>
    <mergeCell ref="A5:D5"/>
    <mergeCell ref="F5:G5"/>
    <mergeCell ref="A6:D6"/>
    <mergeCell ref="F6:G6"/>
  </mergeCells>
  <pageMargins left="0.78749999999999998" right="0.78749999999999998" top="0.78749999999999998" bottom="0.78749999999999998" header="0.51180555555555496" footer="0.51180555555555496"/>
  <pageSetup paperSize="9" scale="84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opLeftCell="A7" workbookViewId="0">
      <selection activeCell="IY9" sqref="IY9"/>
    </sheetView>
  </sheetViews>
  <sheetFormatPr defaultColWidth="0" defaultRowHeight="12.75" customHeight="1" zeroHeight="1" x14ac:dyDescent="0.25"/>
  <cols>
    <col min="1" max="1" width="2.5703125" style="89" customWidth="1"/>
    <col min="2" max="2" width="4.7109375" style="89" customWidth="1"/>
    <col min="3" max="3" width="8.42578125" style="89" customWidth="1"/>
    <col min="4" max="4" width="5.140625" style="89" customWidth="1"/>
    <col min="5" max="5" width="11" style="89" customWidth="1"/>
    <col min="6" max="6" width="7.85546875" style="89" customWidth="1"/>
    <col min="7" max="7" width="23.28515625" style="89" customWidth="1"/>
    <col min="8" max="8" width="23.42578125" style="89" customWidth="1"/>
    <col min="9" max="13" width="9.140625" style="89" customWidth="1"/>
    <col min="14" max="14" width="8.42578125" style="89" customWidth="1"/>
    <col min="15" max="15" width="1.5703125" style="89" customWidth="1"/>
    <col min="16" max="16" width="0.28515625" style="89" customWidth="1"/>
    <col min="17" max="256" width="11.5703125" style="89" hidden="1"/>
    <col min="257" max="257" width="2.5703125" style="89" customWidth="1"/>
    <col min="258" max="258" width="4.7109375" style="89" customWidth="1"/>
    <col min="259" max="259" width="8.42578125" style="89" customWidth="1"/>
    <col min="260" max="260" width="5.140625" style="89" customWidth="1"/>
    <col min="261" max="261" width="11" style="89" customWidth="1"/>
    <col min="262" max="262" width="7.85546875" style="89" customWidth="1"/>
    <col min="263" max="263" width="23.28515625" style="89" customWidth="1"/>
    <col min="264" max="264" width="23.42578125" style="89" customWidth="1"/>
    <col min="265" max="269" width="9.140625" style="89" customWidth="1"/>
    <col min="270" max="270" width="8.42578125" style="89" customWidth="1"/>
    <col min="271" max="271" width="1.5703125" style="89" customWidth="1"/>
    <col min="272" max="272" width="0.28515625" style="89" customWidth="1"/>
    <col min="273" max="512" width="11.5703125" style="89" hidden="1"/>
    <col min="513" max="513" width="2.5703125" style="89" customWidth="1"/>
    <col min="514" max="514" width="4.7109375" style="89" customWidth="1"/>
    <col min="515" max="515" width="8.42578125" style="89" customWidth="1"/>
    <col min="516" max="516" width="5.140625" style="89" customWidth="1"/>
    <col min="517" max="517" width="11" style="89" customWidth="1"/>
    <col min="518" max="518" width="7.85546875" style="89" customWidth="1"/>
    <col min="519" max="519" width="23.28515625" style="89" customWidth="1"/>
    <col min="520" max="520" width="23.42578125" style="89" customWidth="1"/>
    <col min="521" max="525" width="9.140625" style="89" customWidth="1"/>
    <col min="526" max="526" width="8.42578125" style="89" customWidth="1"/>
    <col min="527" max="527" width="1.5703125" style="89" customWidth="1"/>
    <col min="528" max="528" width="0.28515625" style="89" customWidth="1"/>
    <col min="529" max="768" width="11.5703125" style="89" hidden="1"/>
    <col min="769" max="769" width="2.5703125" style="89" customWidth="1"/>
    <col min="770" max="770" width="4.7109375" style="89" customWidth="1"/>
    <col min="771" max="771" width="8.42578125" style="89" customWidth="1"/>
    <col min="772" max="772" width="5.140625" style="89" customWidth="1"/>
    <col min="773" max="773" width="11" style="89" customWidth="1"/>
    <col min="774" max="774" width="7.85546875" style="89" customWidth="1"/>
    <col min="775" max="775" width="23.28515625" style="89" customWidth="1"/>
    <col min="776" max="776" width="23.42578125" style="89" customWidth="1"/>
    <col min="777" max="781" width="9.140625" style="89" customWidth="1"/>
    <col min="782" max="782" width="8.42578125" style="89" customWidth="1"/>
    <col min="783" max="783" width="1.5703125" style="89" customWidth="1"/>
    <col min="784" max="784" width="0.28515625" style="89" customWidth="1"/>
    <col min="785" max="1024" width="11.5703125" style="89" hidden="1"/>
    <col min="1025" max="1025" width="2.5703125" style="89" customWidth="1"/>
    <col min="1026" max="1026" width="4.7109375" style="89" customWidth="1"/>
    <col min="1027" max="1027" width="8.42578125" style="89" customWidth="1"/>
    <col min="1028" max="1028" width="5.140625" style="89" customWidth="1"/>
    <col min="1029" max="1029" width="11" style="89" customWidth="1"/>
    <col min="1030" max="1030" width="7.85546875" style="89" customWidth="1"/>
    <col min="1031" max="1031" width="23.28515625" style="89" customWidth="1"/>
    <col min="1032" max="1032" width="23.42578125" style="89" customWidth="1"/>
    <col min="1033" max="1037" width="9.140625" style="89" customWidth="1"/>
    <col min="1038" max="1038" width="8.42578125" style="89" customWidth="1"/>
    <col min="1039" max="1039" width="1.5703125" style="89" customWidth="1"/>
    <col min="1040" max="1040" width="0.28515625" style="89" customWidth="1"/>
    <col min="1041" max="1280" width="11.5703125" style="89" hidden="1"/>
    <col min="1281" max="1281" width="2.5703125" style="89" customWidth="1"/>
    <col min="1282" max="1282" width="4.7109375" style="89" customWidth="1"/>
    <col min="1283" max="1283" width="8.42578125" style="89" customWidth="1"/>
    <col min="1284" max="1284" width="5.140625" style="89" customWidth="1"/>
    <col min="1285" max="1285" width="11" style="89" customWidth="1"/>
    <col min="1286" max="1286" width="7.85546875" style="89" customWidth="1"/>
    <col min="1287" max="1287" width="23.28515625" style="89" customWidth="1"/>
    <col min="1288" max="1288" width="23.42578125" style="89" customWidth="1"/>
    <col min="1289" max="1293" width="9.140625" style="89" customWidth="1"/>
    <col min="1294" max="1294" width="8.42578125" style="89" customWidth="1"/>
    <col min="1295" max="1295" width="1.5703125" style="89" customWidth="1"/>
    <col min="1296" max="1296" width="0.28515625" style="89" customWidth="1"/>
    <col min="1297" max="1536" width="11.5703125" style="89" hidden="1"/>
    <col min="1537" max="1537" width="2.5703125" style="89" customWidth="1"/>
    <col min="1538" max="1538" width="4.7109375" style="89" customWidth="1"/>
    <col min="1539" max="1539" width="8.42578125" style="89" customWidth="1"/>
    <col min="1540" max="1540" width="5.140625" style="89" customWidth="1"/>
    <col min="1541" max="1541" width="11" style="89" customWidth="1"/>
    <col min="1542" max="1542" width="7.85546875" style="89" customWidth="1"/>
    <col min="1543" max="1543" width="23.28515625" style="89" customWidth="1"/>
    <col min="1544" max="1544" width="23.42578125" style="89" customWidth="1"/>
    <col min="1545" max="1549" width="9.140625" style="89" customWidth="1"/>
    <col min="1550" max="1550" width="8.42578125" style="89" customWidth="1"/>
    <col min="1551" max="1551" width="1.5703125" style="89" customWidth="1"/>
    <col min="1552" max="1552" width="0.28515625" style="89" customWidth="1"/>
    <col min="1553" max="1792" width="11.5703125" style="89" hidden="1"/>
    <col min="1793" max="1793" width="2.5703125" style="89" customWidth="1"/>
    <col min="1794" max="1794" width="4.7109375" style="89" customWidth="1"/>
    <col min="1795" max="1795" width="8.42578125" style="89" customWidth="1"/>
    <col min="1796" max="1796" width="5.140625" style="89" customWidth="1"/>
    <col min="1797" max="1797" width="11" style="89" customWidth="1"/>
    <col min="1798" max="1798" width="7.85546875" style="89" customWidth="1"/>
    <col min="1799" max="1799" width="23.28515625" style="89" customWidth="1"/>
    <col min="1800" max="1800" width="23.42578125" style="89" customWidth="1"/>
    <col min="1801" max="1805" width="9.140625" style="89" customWidth="1"/>
    <col min="1806" max="1806" width="8.42578125" style="89" customWidth="1"/>
    <col min="1807" max="1807" width="1.5703125" style="89" customWidth="1"/>
    <col min="1808" max="1808" width="0.28515625" style="89" customWidth="1"/>
    <col min="1809" max="2048" width="11.5703125" style="89" hidden="1"/>
    <col min="2049" max="2049" width="2.5703125" style="89" customWidth="1"/>
    <col min="2050" max="2050" width="4.7109375" style="89" customWidth="1"/>
    <col min="2051" max="2051" width="8.42578125" style="89" customWidth="1"/>
    <col min="2052" max="2052" width="5.140625" style="89" customWidth="1"/>
    <col min="2053" max="2053" width="11" style="89" customWidth="1"/>
    <col min="2054" max="2054" width="7.85546875" style="89" customWidth="1"/>
    <col min="2055" max="2055" width="23.28515625" style="89" customWidth="1"/>
    <col min="2056" max="2056" width="23.42578125" style="89" customWidth="1"/>
    <col min="2057" max="2061" width="9.140625" style="89" customWidth="1"/>
    <col min="2062" max="2062" width="8.42578125" style="89" customWidth="1"/>
    <col min="2063" max="2063" width="1.5703125" style="89" customWidth="1"/>
    <col min="2064" max="2064" width="0.28515625" style="89" customWidth="1"/>
    <col min="2065" max="2304" width="11.5703125" style="89" hidden="1"/>
    <col min="2305" max="2305" width="2.5703125" style="89" customWidth="1"/>
    <col min="2306" max="2306" width="4.7109375" style="89" customWidth="1"/>
    <col min="2307" max="2307" width="8.42578125" style="89" customWidth="1"/>
    <col min="2308" max="2308" width="5.140625" style="89" customWidth="1"/>
    <col min="2309" max="2309" width="11" style="89" customWidth="1"/>
    <col min="2310" max="2310" width="7.85546875" style="89" customWidth="1"/>
    <col min="2311" max="2311" width="23.28515625" style="89" customWidth="1"/>
    <col min="2312" max="2312" width="23.42578125" style="89" customWidth="1"/>
    <col min="2313" max="2317" width="9.140625" style="89" customWidth="1"/>
    <col min="2318" max="2318" width="8.42578125" style="89" customWidth="1"/>
    <col min="2319" max="2319" width="1.5703125" style="89" customWidth="1"/>
    <col min="2320" max="2320" width="0.28515625" style="89" customWidth="1"/>
    <col min="2321" max="2560" width="11.5703125" style="89" hidden="1"/>
    <col min="2561" max="2561" width="2.5703125" style="89" customWidth="1"/>
    <col min="2562" max="2562" width="4.7109375" style="89" customWidth="1"/>
    <col min="2563" max="2563" width="8.42578125" style="89" customWidth="1"/>
    <col min="2564" max="2564" width="5.140625" style="89" customWidth="1"/>
    <col min="2565" max="2565" width="11" style="89" customWidth="1"/>
    <col min="2566" max="2566" width="7.85546875" style="89" customWidth="1"/>
    <col min="2567" max="2567" width="23.28515625" style="89" customWidth="1"/>
    <col min="2568" max="2568" width="23.42578125" style="89" customWidth="1"/>
    <col min="2569" max="2573" width="9.140625" style="89" customWidth="1"/>
    <col min="2574" max="2574" width="8.42578125" style="89" customWidth="1"/>
    <col min="2575" max="2575" width="1.5703125" style="89" customWidth="1"/>
    <col min="2576" max="2576" width="0.28515625" style="89" customWidth="1"/>
    <col min="2577" max="2816" width="11.5703125" style="89" hidden="1"/>
    <col min="2817" max="2817" width="2.5703125" style="89" customWidth="1"/>
    <col min="2818" max="2818" width="4.7109375" style="89" customWidth="1"/>
    <col min="2819" max="2819" width="8.42578125" style="89" customWidth="1"/>
    <col min="2820" max="2820" width="5.140625" style="89" customWidth="1"/>
    <col min="2821" max="2821" width="11" style="89" customWidth="1"/>
    <col min="2822" max="2822" width="7.85546875" style="89" customWidth="1"/>
    <col min="2823" max="2823" width="23.28515625" style="89" customWidth="1"/>
    <col min="2824" max="2824" width="23.42578125" style="89" customWidth="1"/>
    <col min="2825" max="2829" width="9.140625" style="89" customWidth="1"/>
    <col min="2830" max="2830" width="8.42578125" style="89" customWidth="1"/>
    <col min="2831" max="2831" width="1.5703125" style="89" customWidth="1"/>
    <col min="2832" max="2832" width="0.28515625" style="89" customWidth="1"/>
    <col min="2833" max="3072" width="11.5703125" style="89" hidden="1"/>
    <col min="3073" max="3073" width="2.5703125" style="89" customWidth="1"/>
    <col min="3074" max="3074" width="4.7109375" style="89" customWidth="1"/>
    <col min="3075" max="3075" width="8.42578125" style="89" customWidth="1"/>
    <col min="3076" max="3076" width="5.140625" style="89" customWidth="1"/>
    <col min="3077" max="3077" width="11" style="89" customWidth="1"/>
    <col min="3078" max="3078" width="7.85546875" style="89" customWidth="1"/>
    <col min="3079" max="3079" width="23.28515625" style="89" customWidth="1"/>
    <col min="3080" max="3080" width="23.42578125" style="89" customWidth="1"/>
    <col min="3081" max="3085" width="9.140625" style="89" customWidth="1"/>
    <col min="3086" max="3086" width="8.42578125" style="89" customWidth="1"/>
    <col min="3087" max="3087" width="1.5703125" style="89" customWidth="1"/>
    <col min="3088" max="3088" width="0.28515625" style="89" customWidth="1"/>
    <col min="3089" max="3328" width="11.5703125" style="89" hidden="1"/>
    <col min="3329" max="3329" width="2.5703125" style="89" customWidth="1"/>
    <col min="3330" max="3330" width="4.7109375" style="89" customWidth="1"/>
    <col min="3331" max="3331" width="8.42578125" style="89" customWidth="1"/>
    <col min="3332" max="3332" width="5.140625" style="89" customWidth="1"/>
    <col min="3333" max="3333" width="11" style="89" customWidth="1"/>
    <col min="3334" max="3334" width="7.85546875" style="89" customWidth="1"/>
    <col min="3335" max="3335" width="23.28515625" style="89" customWidth="1"/>
    <col min="3336" max="3336" width="23.42578125" style="89" customWidth="1"/>
    <col min="3337" max="3341" width="9.140625" style="89" customWidth="1"/>
    <col min="3342" max="3342" width="8.42578125" style="89" customWidth="1"/>
    <col min="3343" max="3343" width="1.5703125" style="89" customWidth="1"/>
    <col min="3344" max="3344" width="0.28515625" style="89" customWidth="1"/>
    <col min="3345" max="3584" width="11.5703125" style="89" hidden="1"/>
    <col min="3585" max="3585" width="2.5703125" style="89" customWidth="1"/>
    <col min="3586" max="3586" width="4.7109375" style="89" customWidth="1"/>
    <col min="3587" max="3587" width="8.42578125" style="89" customWidth="1"/>
    <col min="3588" max="3588" width="5.140625" style="89" customWidth="1"/>
    <col min="3589" max="3589" width="11" style="89" customWidth="1"/>
    <col min="3590" max="3590" width="7.85546875" style="89" customWidth="1"/>
    <col min="3591" max="3591" width="23.28515625" style="89" customWidth="1"/>
    <col min="3592" max="3592" width="23.42578125" style="89" customWidth="1"/>
    <col min="3593" max="3597" width="9.140625" style="89" customWidth="1"/>
    <col min="3598" max="3598" width="8.42578125" style="89" customWidth="1"/>
    <col min="3599" max="3599" width="1.5703125" style="89" customWidth="1"/>
    <col min="3600" max="3600" width="0.28515625" style="89" customWidth="1"/>
    <col min="3601" max="3840" width="11.5703125" style="89" hidden="1"/>
    <col min="3841" max="3841" width="2.5703125" style="89" customWidth="1"/>
    <col min="3842" max="3842" width="4.7109375" style="89" customWidth="1"/>
    <col min="3843" max="3843" width="8.42578125" style="89" customWidth="1"/>
    <col min="3844" max="3844" width="5.140625" style="89" customWidth="1"/>
    <col min="3845" max="3845" width="11" style="89" customWidth="1"/>
    <col min="3846" max="3846" width="7.85546875" style="89" customWidth="1"/>
    <col min="3847" max="3847" width="23.28515625" style="89" customWidth="1"/>
    <col min="3848" max="3848" width="23.42578125" style="89" customWidth="1"/>
    <col min="3849" max="3853" width="9.140625" style="89" customWidth="1"/>
    <col min="3854" max="3854" width="8.42578125" style="89" customWidth="1"/>
    <col min="3855" max="3855" width="1.5703125" style="89" customWidth="1"/>
    <col min="3856" max="3856" width="0.28515625" style="89" customWidth="1"/>
    <col min="3857" max="4096" width="11.5703125" style="89" hidden="1"/>
    <col min="4097" max="4097" width="2.5703125" style="89" customWidth="1"/>
    <col min="4098" max="4098" width="4.7109375" style="89" customWidth="1"/>
    <col min="4099" max="4099" width="8.42578125" style="89" customWidth="1"/>
    <col min="4100" max="4100" width="5.140625" style="89" customWidth="1"/>
    <col min="4101" max="4101" width="11" style="89" customWidth="1"/>
    <col min="4102" max="4102" width="7.85546875" style="89" customWidth="1"/>
    <col min="4103" max="4103" width="23.28515625" style="89" customWidth="1"/>
    <col min="4104" max="4104" width="23.42578125" style="89" customWidth="1"/>
    <col min="4105" max="4109" width="9.140625" style="89" customWidth="1"/>
    <col min="4110" max="4110" width="8.42578125" style="89" customWidth="1"/>
    <col min="4111" max="4111" width="1.5703125" style="89" customWidth="1"/>
    <col min="4112" max="4112" width="0.28515625" style="89" customWidth="1"/>
    <col min="4113" max="4352" width="11.5703125" style="89" hidden="1"/>
    <col min="4353" max="4353" width="2.5703125" style="89" customWidth="1"/>
    <col min="4354" max="4354" width="4.7109375" style="89" customWidth="1"/>
    <col min="4355" max="4355" width="8.42578125" style="89" customWidth="1"/>
    <col min="4356" max="4356" width="5.140625" style="89" customWidth="1"/>
    <col min="4357" max="4357" width="11" style="89" customWidth="1"/>
    <col min="4358" max="4358" width="7.85546875" style="89" customWidth="1"/>
    <col min="4359" max="4359" width="23.28515625" style="89" customWidth="1"/>
    <col min="4360" max="4360" width="23.42578125" style="89" customWidth="1"/>
    <col min="4361" max="4365" width="9.140625" style="89" customWidth="1"/>
    <col min="4366" max="4366" width="8.42578125" style="89" customWidth="1"/>
    <col min="4367" max="4367" width="1.5703125" style="89" customWidth="1"/>
    <col min="4368" max="4368" width="0.28515625" style="89" customWidth="1"/>
    <col min="4369" max="4608" width="11.5703125" style="89" hidden="1"/>
    <col min="4609" max="4609" width="2.5703125" style="89" customWidth="1"/>
    <col min="4610" max="4610" width="4.7109375" style="89" customWidth="1"/>
    <col min="4611" max="4611" width="8.42578125" style="89" customWidth="1"/>
    <col min="4612" max="4612" width="5.140625" style="89" customWidth="1"/>
    <col min="4613" max="4613" width="11" style="89" customWidth="1"/>
    <col min="4614" max="4614" width="7.85546875" style="89" customWidth="1"/>
    <col min="4615" max="4615" width="23.28515625" style="89" customWidth="1"/>
    <col min="4616" max="4616" width="23.42578125" style="89" customWidth="1"/>
    <col min="4617" max="4621" width="9.140625" style="89" customWidth="1"/>
    <col min="4622" max="4622" width="8.42578125" style="89" customWidth="1"/>
    <col min="4623" max="4623" width="1.5703125" style="89" customWidth="1"/>
    <col min="4624" max="4624" width="0.28515625" style="89" customWidth="1"/>
    <col min="4625" max="4864" width="11.5703125" style="89" hidden="1"/>
    <col min="4865" max="4865" width="2.5703125" style="89" customWidth="1"/>
    <col min="4866" max="4866" width="4.7109375" style="89" customWidth="1"/>
    <col min="4867" max="4867" width="8.42578125" style="89" customWidth="1"/>
    <col min="4868" max="4868" width="5.140625" style="89" customWidth="1"/>
    <col min="4869" max="4869" width="11" style="89" customWidth="1"/>
    <col min="4870" max="4870" width="7.85546875" style="89" customWidth="1"/>
    <col min="4871" max="4871" width="23.28515625" style="89" customWidth="1"/>
    <col min="4872" max="4872" width="23.42578125" style="89" customWidth="1"/>
    <col min="4873" max="4877" width="9.140625" style="89" customWidth="1"/>
    <col min="4878" max="4878" width="8.42578125" style="89" customWidth="1"/>
    <col min="4879" max="4879" width="1.5703125" style="89" customWidth="1"/>
    <col min="4880" max="4880" width="0.28515625" style="89" customWidth="1"/>
    <col min="4881" max="5120" width="11.5703125" style="89" hidden="1"/>
    <col min="5121" max="5121" width="2.5703125" style="89" customWidth="1"/>
    <col min="5122" max="5122" width="4.7109375" style="89" customWidth="1"/>
    <col min="5123" max="5123" width="8.42578125" style="89" customWidth="1"/>
    <col min="5124" max="5124" width="5.140625" style="89" customWidth="1"/>
    <col min="5125" max="5125" width="11" style="89" customWidth="1"/>
    <col min="5126" max="5126" width="7.85546875" style="89" customWidth="1"/>
    <col min="5127" max="5127" width="23.28515625" style="89" customWidth="1"/>
    <col min="5128" max="5128" width="23.42578125" style="89" customWidth="1"/>
    <col min="5129" max="5133" width="9.140625" style="89" customWidth="1"/>
    <col min="5134" max="5134" width="8.42578125" style="89" customWidth="1"/>
    <col min="5135" max="5135" width="1.5703125" style="89" customWidth="1"/>
    <col min="5136" max="5136" width="0.28515625" style="89" customWidth="1"/>
    <col min="5137" max="5376" width="11.5703125" style="89" hidden="1"/>
    <col min="5377" max="5377" width="2.5703125" style="89" customWidth="1"/>
    <col min="5378" max="5378" width="4.7109375" style="89" customWidth="1"/>
    <col min="5379" max="5379" width="8.42578125" style="89" customWidth="1"/>
    <col min="5380" max="5380" width="5.140625" style="89" customWidth="1"/>
    <col min="5381" max="5381" width="11" style="89" customWidth="1"/>
    <col min="5382" max="5382" width="7.85546875" style="89" customWidth="1"/>
    <col min="5383" max="5383" width="23.28515625" style="89" customWidth="1"/>
    <col min="5384" max="5384" width="23.42578125" style="89" customWidth="1"/>
    <col min="5385" max="5389" width="9.140625" style="89" customWidth="1"/>
    <col min="5390" max="5390" width="8.42578125" style="89" customWidth="1"/>
    <col min="5391" max="5391" width="1.5703125" style="89" customWidth="1"/>
    <col min="5392" max="5392" width="0.28515625" style="89" customWidth="1"/>
    <col min="5393" max="5632" width="11.5703125" style="89" hidden="1"/>
    <col min="5633" max="5633" width="2.5703125" style="89" customWidth="1"/>
    <col min="5634" max="5634" width="4.7109375" style="89" customWidth="1"/>
    <col min="5635" max="5635" width="8.42578125" style="89" customWidth="1"/>
    <col min="5636" max="5636" width="5.140625" style="89" customWidth="1"/>
    <col min="5637" max="5637" width="11" style="89" customWidth="1"/>
    <col min="5638" max="5638" width="7.85546875" style="89" customWidth="1"/>
    <col min="5639" max="5639" width="23.28515625" style="89" customWidth="1"/>
    <col min="5640" max="5640" width="23.42578125" style="89" customWidth="1"/>
    <col min="5641" max="5645" width="9.140625" style="89" customWidth="1"/>
    <col min="5646" max="5646" width="8.42578125" style="89" customWidth="1"/>
    <col min="5647" max="5647" width="1.5703125" style="89" customWidth="1"/>
    <col min="5648" max="5648" width="0.28515625" style="89" customWidth="1"/>
    <col min="5649" max="5888" width="11.5703125" style="89" hidden="1"/>
    <col min="5889" max="5889" width="2.5703125" style="89" customWidth="1"/>
    <col min="5890" max="5890" width="4.7109375" style="89" customWidth="1"/>
    <col min="5891" max="5891" width="8.42578125" style="89" customWidth="1"/>
    <col min="5892" max="5892" width="5.140625" style="89" customWidth="1"/>
    <col min="5893" max="5893" width="11" style="89" customWidth="1"/>
    <col min="5894" max="5894" width="7.85546875" style="89" customWidth="1"/>
    <col min="5895" max="5895" width="23.28515625" style="89" customWidth="1"/>
    <col min="5896" max="5896" width="23.42578125" style="89" customWidth="1"/>
    <col min="5897" max="5901" width="9.140625" style="89" customWidth="1"/>
    <col min="5902" max="5902" width="8.42578125" style="89" customWidth="1"/>
    <col min="5903" max="5903" width="1.5703125" style="89" customWidth="1"/>
    <col min="5904" max="5904" width="0.28515625" style="89" customWidth="1"/>
    <col min="5905" max="6144" width="11.5703125" style="89" hidden="1"/>
    <col min="6145" max="6145" width="2.5703125" style="89" customWidth="1"/>
    <col min="6146" max="6146" width="4.7109375" style="89" customWidth="1"/>
    <col min="6147" max="6147" width="8.42578125" style="89" customWidth="1"/>
    <col min="6148" max="6148" width="5.140625" style="89" customWidth="1"/>
    <col min="6149" max="6149" width="11" style="89" customWidth="1"/>
    <col min="6150" max="6150" width="7.85546875" style="89" customWidth="1"/>
    <col min="6151" max="6151" width="23.28515625" style="89" customWidth="1"/>
    <col min="6152" max="6152" width="23.42578125" style="89" customWidth="1"/>
    <col min="6153" max="6157" width="9.140625" style="89" customWidth="1"/>
    <col min="6158" max="6158" width="8.42578125" style="89" customWidth="1"/>
    <col min="6159" max="6159" width="1.5703125" style="89" customWidth="1"/>
    <col min="6160" max="6160" width="0.28515625" style="89" customWidth="1"/>
    <col min="6161" max="6400" width="11.5703125" style="89" hidden="1"/>
    <col min="6401" max="6401" width="2.5703125" style="89" customWidth="1"/>
    <col min="6402" max="6402" width="4.7109375" style="89" customWidth="1"/>
    <col min="6403" max="6403" width="8.42578125" style="89" customWidth="1"/>
    <col min="6404" max="6404" width="5.140625" style="89" customWidth="1"/>
    <col min="6405" max="6405" width="11" style="89" customWidth="1"/>
    <col min="6406" max="6406" width="7.85546875" style="89" customWidth="1"/>
    <col min="6407" max="6407" width="23.28515625" style="89" customWidth="1"/>
    <col min="6408" max="6408" width="23.42578125" style="89" customWidth="1"/>
    <col min="6409" max="6413" width="9.140625" style="89" customWidth="1"/>
    <col min="6414" max="6414" width="8.42578125" style="89" customWidth="1"/>
    <col min="6415" max="6415" width="1.5703125" style="89" customWidth="1"/>
    <col min="6416" max="6416" width="0.28515625" style="89" customWidth="1"/>
    <col min="6417" max="6656" width="11.5703125" style="89" hidden="1"/>
    <col min="6657" max="6657" width="2.5703125" style="89" customWidth="1"/>
    <col min="6658" max="6658" width="4.7109375" style="89" customWidth="1"/>
    <col min="6659" max="6659" width="8.42578125" style="89" customWidth="1"/>
    <col min="6660" max="6660" width="5.140625" style="89" customWidth="1"/>
    <col min="6661" max="6661" width="11" style="89" customWidth="1"/>
    <col min="6662" max="6662" width="7.85546875" style="89" customWidth="1"/>
    <col min="6663" max="6663" width="23.28515625" style="89" customWidth="1"/>
    <col min="6664" max="6664" width="23.42578125" style="89" customWidth="1"/>
    <col min="6665" max="6669" width="9.140625" style="89" customWidth="1"/>
    <col min="6670" max="6670" width="8.42578125" style="89" customWidth="1"/>
    <col min="6671" max="6671" width="1.5703125" style="89" customWidth="1"/>
    <col min="6672" max="6672" width="0.28515625" style="89" customWidth="1"/>
    <col min="6673" max="6912" width="11.5703125" style="89" hidden="1"/>
    <col min="6913" max="6913" width="2.5703125" style="89" customWidth="1"/>
    <col min="6914" max="6914" width="4.7109375" style="89" customWidth="1"/>
    <col min="6915" max="6915" width="8.42578125" style="89" customWidth="1"/>
    <col min="6916" max="6916" width="5.140625" style="89" customWidth="1"/>
    <col min="6917" max="6917" width="11" style="89" customWidth="1"/>
    <col min="6918" max="6918" width="7.85546875" style="89" customWidth="1"/>
    <col min="6919" max="6919" width="23.28515625" style="89" customWidth="1"/>
    <col min="6920" max="6920" width="23.42578125" style="89" customWidth="1"/>
    <col min="6921" max="6925" width="9.140625" style="89" customWidth="1"/>
    <col min="6926" max="6926" width="8.42578125" style="89" customWidth="1"/>
    <col min="6927" max="6927" width="1.5703125" style="89" customWidth="1"/>
    <col min="6928" max="6928" width="0.28515625" style="89" customWidth="1"/>
    <col min="6929" max="7168" width="11.5703125" style="89" hidden="1"/>
    <col min="7169" max="7169" width="2.5703125" style="89" customWidth="1"/>
    <col min="7170" max="7170" width="4.7109375" style="89" customWidth="1"/>
    <col min="7171" max="7171" width="8.42578125" style="89" customWidth="1"/>
    <col min="7172" max="7172" width="5.140625" style="89" customWidth="1"/>
    <col min="7173" max="7173" width="11" style="89" customWidth="1"/>
    <col min="7174" max="7174" width="7.85546875" style="89" customWidth="1"/>
    <col min="7175" max="7175" width="23.28515625" style="89" customWidth="1"/>
    <col min="7176" max="7176" width="23.42578125" style="89" customWidth="1"/>
    <col min="7177" max="7181" width="9.140625" style="89" customWidth="1"/>
    <col min="7182" max="7182" width="8.42578125" style="89" customWidth="1"/>
    <col min="7183" max="7183" width="1.5703125" style="89" customWidth="1"/>
    <col min="7184" max="7184" width="0.28515625" style="89" customWidth="1"/>
    <col min="7185" max="7424" width="11.5703125" style="89" hidden="1"/>
    <col min="7425" max="7425" width="2.5703125" style="89" customWidth="1"/>
    <col min="7426" max="7426" width="4.7109375" style="89" customWidth="1"/>
    <col min="7427" max="7427" width="8.42578125" style="89" customWidth="1"/>
    <col min="7428" max="7428" width="5.140625" style="89" customWidth="1"/>
    <col min="7429" max="7429" width="11" style="89" customWidth="1"/>
    <col min="7430" max="7430" width="7.85546875" style="89" customWidth="1"/>
    <col min="7431" max="7431" width="23.28515625" style="89" customWidth="1"/>
    <col min="7432" max="7432" width="23.42578125" style="89" customWidth="1"/>
    <col min="7433" max="7437" width="9.140625" style="89" customWidth="1"/>
    <col min="7438" max="7438" width="8.42578125" style="89" customWidth="1"/>
    <col min="7439" max="7439" width="1.5703125" style="89" customWidth="1"/>
    <col min="7440" max="7440" width="0.28515625" style="89" customWidth="1"/>
    <col min="7441" max="7680" width="11.5703125" style="89" hidden="1"/>
    <col min="7681" max="7681" width="2.5703125" style="89" customWidth="1"/>
    <col min="7682" max="7682" width="4.7109375" style="89" customWidth="1"/>
    <col min="7683" max="7683" width="8.42578125" style="89" customWidth="1"/>
    <col min="7684" max="7684" width="5.140625" style="89" customWidth="1"/>
    <col min="7685" max="7685" width="11" style="89" customWidth="1"/>
    <col min="7686" max="7686" width="7.85546875" style="89" customWidth="1"/>
    <col min="7687" max="7687" width="23.28515625" style="89" customWidth="1"/>
    <col min="7688" max="7688" width="23.42578125" style="89" customWidth="1"/>
    <col min="7689" max="7693" width="9.140625" style="89" customWidth="1"/>
    <col min="7694" max="7694" width="8.42578125" style="89" customWidth="1"/>
    <col min="7695" max="7695" width="1.5703125" style="89" customWidth="1"/>
    <col min="7696" max="7696" width="0.28515625" style="89" customWidth="1"/>
    <col min="7697" max="7936" width="11.5703125" style="89" hidden="1"/>
    <col min="7937" max="7937" width="2.5703125" style="89" customWidth="1"/>
    <col min="7938" max="7938" width="4.7109375" style="89" customWidth="1"/>
    <col min="7939" max="7939" width="8.42578125" style="89" customWidth="1"/>
    <col min="7940" max="7940" width="5.140625" style="89" customWidth="1"/>
    <col min="7941" max="7941" width="11" style="89" customWidth="1"/>
    <col min="7942" max="7942" width="7.85546875" style="89" customWidth="1"/>
    <col min="7943" max="7943" width="23.28515625" style="89" customWidth="1"/>
    <col min="7944" max="7944" width="23.42578125" style="89" customWidth="1"/>
    <col min="7945" max="7949" width="9.140625" style="89" customWidth="1"/>
    <col min="7950" max="7950" width="8.42578125" style="89" customWidth="1"/>
    <col min="7951" max="7951" width="1.5703125" style="89" customWidth="1"/>
    <col min="7952" max="7952" width="0.28515625" style="89" customWidth="1"/>
    <col min="7953" max="8192" width="11.5703125" style="89" hidden="1"/>
    <col min="8193" max="8193" width="2.5703125" style="89" customWidth="1"/>
    <col min="8194" max="8194" width="4.7109375" style="89" customWidth="1"/>
    <col min="8195" max="8195" width="8.42578125" style="89" customWidth="1"/>
    <col min="8196" max="8196" width="5.140625" style="89" customWidth="1"/>
    <col min="8197" max="8197" width="11" style="89" customWidth="1"/>
    <col min="8198" max="8198" width="7.85546875" style="89" customWidth="1"/>
    <col min="8199" max="8199" width="23.28515625" style="89" customWidth="1"/>
    <col min="8200" max="8200" width="23.42578125" style="89" customWidth="1"/>
    <col min="8201" max="8205" width="9.140625" style="89" customWidth="1"/>
    <col min="8206" max="8206" width="8.42578125" style="89" customWidth="1"/>
    <col min="8207" max="8207" width="1.5703125" style="89" customWidth="1"/>
    <col min="8208" max="8208" width="0.28515625" style="89" customWidth="1"/>
    <col min="8209" max="8448" width="11.5703125" style="89" hidden="1"/>
    <col min="8449" max="8449" width="2.5703125" style="89" customWidth="1"/>
    <col min="8450" max="8450" width="4.7109375" style="89" customWidth="1"/>
    <col min="8451" max="8451" width="8.42578125" style="89" customWidth="1"/>
    <col min="8452" max="8452" width="5.140625" style="89" customWidth="1"/>
    <col min="8453" max="8453" width="11" style="89" customWidth="1"/>
    <col min="8454" max="8454" width="7.85546875" style="89" customWidth="1"/>
    <col min="8455" max="8455" width="23.28515625" style="89" customWidth="1"/>
    <col min="8456" max="8456" width="23.42578125" style="89" customWidth="1"/>
    <col min="8457" max="8461" width="9.140625" style="89" customWidth="1"/>
    <col min="8462" max="8462" width="8.42578125" style="89" customWidth="1"/>
    <col min="8463" max="8463" width="1.5703125" style="89" customWidth="1"/>
    <col min="8464" max="8464" width="0.28515625" style="89" customWidth="1"/>
    <col min="8465" max="8704" width="11.5703125" style="89" hidden="1"/>
    <col min="8705" max="8705" width="2.5703125" style="89" customWidth="1"/>
    <col min="8706" max="8706" width="4.7109375" style="89" customWidth="1"/>
    <col min="8707" max="8707" width="8.42578125" style="89" customWidth="1"/>
    <col min="8708" max="8708" width="5.140625" style="89" customWidth="1"/>
    <col min="8709" max="8709" width="11" style="89" customWidth="1"/>
    <col min="8710" max="8710" width="7.85546875" style="89" customWidth="1"/>
    <col min="8711" max="8711" width="23.28515625" style="89" customWidth="1"/>
    <col min="8712" max="8712" width="23.42578125" style="89" customWidth="1"/>
    <col min="8713" max="8717" width="9.140625" style="89" customWidth="1"/>
    <col min="8718" max="8718" width="8.42578125" style="89" customWidth="1"/>
    <col min="8719" max="8719" width="1.5703125" style="89" customWidth="1"/>
    <col min="8720" max="8720" width="0.28515625" style="89" customWidth="1"/>
    <col min="8721" max="8960" width="11.5703125" style="89" hidden="1"/>
    <col min="8961" max="8961" width="2.5703125" style="89" customWidth="1"/>
    <col min="8962" max="8962" width="4.7109375" style="89" customWidth="1"/>
    <col min="8963" max="8963" width="8.42578125" style="89" customWidth="1"/>
    <col min="8964" max="8964" width="5.140625" style="89" customWidth="1"/>
    <col min="8965" max="8965" width="11" style="89" customWidth="1"/>
    <col min="8966" max="8966" width="7.85546875" style="89" customWidth="1"/>
    <col min="8967" max="8967" width="23.28515625" style="89" customWidth="1"/>
    <col min="8968" max="8968" width="23.42578125" style="89" customWidth="1"/>
    <col min="8969" max="8973" width="9.140625" style="89" customWidth="1"/>
    <col min="8974" max="8974" width="8.42578125" style="89" customWidth="1"/>
    <col min="8975" max="8975" width="1.5703125" style="89" customWidth="1"/>
    <col min="8976" max="8976" width="0.28515625" style="89" customWidth="1"/>
    <col min="8977" max="9216" width="11.5703125" style="89" hidden="1"/>
    <col min="9217" max="9217" width="2.5703125" style="89" customWidth="1"/>
    <col min="9218" max="9218" width="4.7109375" style="89" customWidth="1"/>
    <col min="9219" max="9219" width="8.42578125" style="89" customWidth="1"/>
    <col min="9220" max="9220" width="5.140625" style="89" customWidth="1"/>
    <col min="9221" max="9221" width="11" style="89" customWidth="1"/>
    <col min="9222" max="9222" width="7.85546875" style="89" customWidth="1"/>
    <col min="9223" max="9223" width="23.28515625" style="89" customWidth="1"/>
    <col min="9224" max="9224" width="23.42578125" style="89" customWidth="1"/>
    <col min="9225" max="9229" width="9.140625" style="89" customWidth="1"/>
    <col min="9230" max="9230" width="8.42578125" style="89" customWidth="1"/>
    <col min="9231" max="9231" width="1.5703125" style="89" customWidth="1"/>
    <col min="9232" max="9232" width="0.28515625" style="89" customWidth="1"/>
    <col min="9233" max="9472" width="11.5703125" style="89" hidden="1"/>
    <col min="9473" max="9473" width="2.5703125" style="89" customWidth="1"/>
    <col min="9474" max="9474" width="4.7109375" style="89" customWidth="1"/>
    <col min="9475" max="9475" width="8.42578125" style="89" customWidth="1"/>
    <col min="9476" max="9476" width="5.140625" style="89" customWidth="1"/>
    <col min="9477" max="9477" width="11" style="89" customWidth="1"/>
    <col min="9478" max="9478" width="7.85546875" style="89" customWidth="1"/>
    <col min="9479" max="9479" width="23.28515625" style="89" customWidth="1"/>
    <col min="9480" max="9480" width="23.42578125" style="89" customWidth="1"/>
    <col min="9481" max="9485" width="9.140625" style="89" customWidth="1"/>
    <col min="9486" max="9486" width="8.42578125" style="89" customWidth="1"/>
    <col min="9487" max="9487" width="1.5703125" style="89" customWidth="1"/>
    <col min="9488" max="9488" width="0.28515625" style="89" customWidth="1"/>
    <col min="9489" max="9728" width="11.5703125" style="89" hidden="1"/>
    <col min="9729" max="9729" width="2.5703125" style="89" customWidth="1"/>
    <col min="9730" max="9730" width="4.7109375" style="89" customWidth="1"/>
    <col min="9731" max="9731" width="8.42578125" style="89" customWidth="1"/>
    <col min="9732" max="9732" width="5.140625" style="89" customWidth="1"/>
    <col min="9733" max="9733" width="11" style="89" customWidth="1"/>
    <col min="9734" max="9734" width="7.85546875" style="89" customWidth="1"/>
    <col min="9735" max="9735" width="23.28515625" style="89" customWidth="1"/>
    <col min="9736" max="9736" width="23.42578125" style="89" customWidth="1"/>
    <col min="9737" max="9741" width="9.140625" style="89" customWidth="1"/>
    <col min="9742" max="9742" width="8.42578125" style="89" customWidth="1"/>
    <col min="9743" max="9743" width="1.5703125" style="89" customWidth="1"/>
    <col min="9744" max="9744" width="0.28515625" style="89" customWidth="1"/>
    <col min="9745" max="9984" width="11.5703125" style="89" hidden="1"/>
    <col min="9985" max="9985" width="2.5703125" style="89" customWidth="1"/>
    <col min="9986" max="9986" width="4.7109375" style="89" customWidth="1"/>
    <col min="9987" max="9987" width="8.42578125" style="89" customWidth="1"/>
    <col min="9988" max="9988" width="5.140625" style="89" customWidth="1"/>
    <col min="9989" max="9989" width="11" style="89" customWidth="1"/>
    <col min="9990" max="9990" width="7.85546875" style="89" customWidth="1"/>
    <col min="9991" max="9991" width="23.28515625" style="89" customWidth="1"/>
    <col min="9992" max="9992" width="23.42578125" style="89" customWidth="1"/>
    <col min="9993" max="9997" width="9.140625" style="89" customWidth="1"/>
    <col min="9998" max="9998" width="8.42578125" style="89" customWidth="1"/>
    <col min="9999" max="9999" width="1.5703125" style="89" customWidth="1"/>
    <col min="10000" max="10000" width="0.28515625" style="89" customWidth="1"/>
    <col min="10001" max="10240" width="11.5703125" style="89" hidden="1"/>
    <col min="10241" max="10241" width="2.5703125" style="89" customWidth="1"/>
    <col min="10242" max="10242" width="4.7109375" style="89" customWidth="1"/>
    <col min="10243" max="10243" width="8.42578125" style="89" customWidth="1"/>
    <col min="10244" max="10244" width="5.140625" style="89" customWidth="1"/>
    <col min="10245" max="10245" width="11" style="89" customWidth="1"/>
    <col min="10246" max="10246" width="7.85546875" style="89" customWidth="1"/>
    <col min="10247" max="10247" width="23.28515625" style="89" customWidth="1"/>
    <col min="10248" max="10248" width="23.42578125" style="89" customWidth="1"/>
    <col min="10249" max="10253" width="9.140625" style="89" customWidth="1"/>
    <col min="10254" max="10254" width="8.42578125" style="89" customWidth="1"/>
    <col min="10255" max="10255" width="1.5703125" style="89" customWidth="1"/>
    <col min="10256" max="10256" width="0.28515625" style="89" customWidth="1"/>
    <col min="10257" max="10496" width="11.5703125" style="89" hidden="1"/>
    <col min="10497" max="10497" width="2.5703125" style="89" customWidth="1"/>
    <col min="10498" max="10498" width="4.7109375" style="89" customWidth="1"/>
    <col min="10499" max="10499" width="8.42578125" style="89" customWidth="1"/>
    <col min="10500" max="10500" width="5.140625" style="89" customWidth="1"/>
    <col min="10501" max="10501" width="11" style="89" customWidth="1"/>
    <col min="10502" max="10502" width="7.85546875" style="89" customWidth="1"/>
    <col min="10503" max="10503" width="23.28515625" style="89" customWidth="1"/>
    <col min="10504" max="10504" width="23.42578125" style="89" customWidth="1"/>
    <col min="10505" max="10509" width="9.140625" style="89" customWidth="1"/>
    <col min="10510" max="10510" width="8.42578125" style="89" customWidth="1"/>
    <col min="10511" max="10511" width="1.5703125" style="89" customWidth="1"/>
    <col min="10512" max="10512" width="0.28515625" style="89" customWidth="1"/>
    <col min="10513" max="10752" width="11.5703125" style="89" hidden="1"/>
    <col min="10753" max="10753" width="2.5703125" style="89" customWidth="1"/>
    <col min="10754" max="10754" width="4.7109375" style="89" customWidth="1"/>
    <col min="10755" max="10755" width="8.42578125" style="89" customWidth="1"/>
    <col min="10756" max="10756" width="5.140625" style="89" customWidth="1"/>
    <col min="10757" max="10757" width="11" style="89" customWidth="1"/>
    <col min="10758" max="10758" width="7.85546875" style="89" customWidth="1"/>
    <col min="10759" max="10759" width="23.28515625" style="89" customWidth="1"/>
    <col min="10760" max="10760" width="23.42578125" style="89" customWidth="1"/>
    <col min="10761" max="10765" width="9.140625" style="89" customWidth="1"/>
    <col min="10766" max="10766" width="8.42578125" style="89" customWidth="1"/>
    <col min="10767" max="10767" width="1.5703125" style="89" customWidth="1"/>
    <col min="10768" max="10768" width="0.28515625" style="89" customWidth="1"/>
    <col min="10769" max="11008" width="11.5703125" style="89" hidden="1"/>
    <col min="11009" max="11009" width="2.5703125" style="89" customWidth="1"/>
    <col min="11010" max="11010" width="4.7109375" style="89" customWidth="1"/>
    <col min="11011" max="11011" width="8.42578125" style="89" customWidth="1"/>
    <col min="11012" max="11012" width="5.140625" style="89" customWidth="1"/>
    <col min="11013" max="11013" width="11" style="89" customWidth="1"/>
    <col min="11014" max="11014" width="7.85546875" style="89" customWidth="1"/>
    <col min="11015" max="11015" width="23.28515625" style="89" customWidth="1"/>
    <col min="11016" max="11016" width="23.42578125" style="89" customWidth="1"/>
    <col min="11017" max="11021" width="9.140625" style="89" customWidth="1"/>
    <col min="11022" max="11022" width="8.42578125" style="89" customWidth="1"/>
    <col min="11023" max="11023" width="1.5703125" style="89" customWidth="1"/>
    <col min="11024" max="11024" width="0.28515625" style="89" customWidth="1"/>
    <col min="11025" max="11264" width="11.5703125" style="89" hidden="1"/>
    <col min="11265" max="11265" width="2.5703125" style="89" customWidth="1"/>
    <col min="11266" max="11266" width="4.7109375" style="89" customWidth="1"/>
    <col min="11267" max="11267" width="8.42578125" style="89" customWidth="1"/>
    <col min="11268" max="11268" width="5.140625" style="89" customWidth="1"/>
    <col min="11269" max="11269" width="11" style="89" customWidth="1"/>
    <col min="11270" max="11270" width="7.85546875" style="89" customWidth="1"/>
    <col min="11271" max="11271" width="23.28515625" style="89" customWidth="1"/>
    <col min="11272" max="11272" width="23.42578125" style="89" customWidth="1"/>
    <col min="11273" max="11277" width="9.140625" style="89" customWidth="1"/>
    <col min="11278" max="11278" width="8.42578125" style="89" customWidth="1"/>
    <col min="11279" max="11279" width="1.5703125" style="89" customWidth="1"/>
    <col min="11280" max="11280" width="0.28515625" style="89" customWidth="1"/>
    <col min="11281" max="11520" width="11.5703125" style="89" hidden="1"/>
    <col min="11521" max="11521" width="2.5703125" style="89" customWidth="1"/>
    <col min="11522" max="11522" width="4.7109375" style="89" customWidth="1"/>
    <col min="11523" max="11523" width="8.42578125" style="89" customWidth="1"/>
    <col min="11524" max="11524" width="5.140625" style="89" customWidth="1"/>
    <col min="11525" max="11525" width="11" style="89" customWidth="1"/>
    <col min="11526" max="11526" width="7.85546875" style="89" customWidth="1"/>
    <col min="11527" max="11527" width="23.28515625" style="89" customWidth="1"/>
    <col min="11528" max="11528" width="23.42578125" style="89" customWidth="1"/>
    <col min="11529" max="11533" width="9.140625" style="89" customWidth="1"/>
    <col min="11534" max="11534" width="8.42578125" style="89" customWidth="1"/>
    <col min="11535" max="11535" width="1.5703125" style="89" customWidth="1"/>
    <col min="11536" max="11536" width="0.28515625" style="89" customWidth="1"/>
    <col min="11537" max="11776" width="11.5703125" style="89" hidden="1"/>
    <col min="11777" max="11777" width="2.5703125" style="89" customWidth="1"/>
    <col min="11778" max="11778" width="4.7109375" style="89" customWidth="1"/>
    <col min="11779" max="11779" width="8.42578125" style="89" customWidth="1"/>
    <col min="11780" max="11780" width="5.140625" style="89" customWidth="1"/>
    <col min="11781" max="11781" width="11" style="89" customWidth="1"/>
    <col min="11782" max="11782" width="7.85546875" style="89" customWidth="1"/>
    <col min="11783" max="11783" width="23.28515625" style="89" customWidth="1"/>
    <col min="11784" max="11784" width="23.42578125" style="89" customWidth="1"/>
    <col min="11785" max="11789" width="9.140625" style="89" customWidth="1"/>
    <col min="11790" max="11790" width="8.42578125" style="89" customWidth="1"/>
    <col min="11791" max="11791" width="1.5703125" style="89" customWidth="1"/>
    <col min="11792" max="11792" width="0.28515625" style="89" customWidth="1"/>
    <col min="11793" max="12032" width="11.5703125" style="89" hidden="1"/>
    <col min="12033" max="12033" width="2.5703125" style="89" customWidth="1"/>
    <col min="12034" max="12034" width="4.7109375" style="89" customWidth="1"/>
    <col min="12035" max="12035" width="8.42578125" style="89" customWidth="1"/>
    <col min="12036" max="12036" width="5.140625" style="89" customWidth="1"/>
    <col min="12037" max="12037" width="11" style="89" customWidth="1"/>
    <col min="12038" max="12038" width="7.85546875" style="89" customWidth="1"/>
    <col min="12039" max="12039" width="23.28515625" style="89" customWidth="1"/>
    <col min="12040" max="12040" width="23.42578125" style="89" customWidth="1"/>
    <col min="12041" max="12045" width="9.140625" style="89" customWidth="1"/>
    <col min="12046" max="12046" width="8.42578125" style="89" customWidth="1"/>
    <col min="12047" max="12047" width="1.5703125" style="89" customWidth="1"/>
    <col min="12048" max="12048" width="0.28515625" style="89" customWidth="1"/>
    <col min="12049" max="12288" width="11.5703125" style="89" hidden="1"/>
    <col min="12289" max="12289" width="2.5703125" style="89" customWidth="1"/>
    <col min="12290" max="12290" width="4.7109375" style="89" customWidth="1"/>
    <col min="12291" max="12291" width="8.42578125" style="89" customWidth="1"/>
    <col min="12292" max="12292" width="5.140625" style="89" customWidth="1"/>
    <col min="12293" max="12293" width="11" style="89" customWidth="1"/>
    <col min="12294" max="12294" width="7.85546875" style="89" customWidth="1"/>
    <col min="12295" max="12295" width="23.28515625" style="89" customWidth="1"/>
    <col min="12296" max="12296" width="23.42578125" style="89" customWidth="1"/>
    <col min="12297" max="12301" width="9.140625" style="89" customWidth="1"/>
    <col min="12302" max="12302" width="8.42578125" style="89" customWidth="1"/>
    <col min="12303" max="12303" width="1.5703125" style="89" customWidth="1"/>
    <col min="12304" max="12304" width="0.28515625" style="89" customWidth="1"/>
    <col min="12305" max="12544" width="11.5703125" style="89" hidden="1"/>
    <col min="12545" max="12545" width="2.5703125" style="89" customWidth="1"/>
    <col min="12546" max="12546" width="4.7109375" style="89" customWidth="1"/>
    <col min="12547" max="12547" width="8.42578125" style="89" customWidth="1"/>
    <col min="12548" max="12548" width="5.140625" style="89" customWidth="1"/>
    <col min="12549" max="12549" width="11" style="89" customWidth="1"/>
    <col min="12550" max="12550" width="7.85546875" style="89" customWidth="1"/>
    <col min="12551" max="12551" width="23.28515625" style="89" customWidth="1"/>
    <col min="12552" max="12552" width="23.42578125" style="89" customWidth="1"/>
    <col min="12553" max="12557" width="9.140625" style="89" customWidth="1"/>
    <col min="12558" max="12558" width="8.42578125" style="89" customWidth="1"/>
    <col min="12559" max="12559" width="1.5703125" style="89" customWidth="1"/>
    <col min="12560" max="12560" width="0.28515625" style="89" customWidth="1"/>
    <col min="12561" max="12800" width="11.5703125" style="89" hidden="1"/>
    <col min="12801" max="12801" width="2.5703125" style="89" customWidth="1"/>
    <col min="12802" max="12802" width="4.7109375" style="89" customWidth="1"/>
    <col min="12803" max="12803" width="8.42578125" style="89" customWidth="1"/>
    <col min="12804" max="12804" width="5.140625" style="89" customWidth="1"/>
    <col min="12805" max="12805" width="11" style="89" customWidth="1"/>
    <col min="12806" max="12806" width="7.85546875" style="89" customWidth="1"/>
    <col min="12807" max="12807" width="23.28515625" style="89" customWidth="1"/>
    <col min="12808" max="12808" width="23.42578125" style="89" customWidth="1"/>
    <col min="12809" max="12813" width="9.140625" style="89" customWidth="1"/>
    <col min="12814" max="12814" width="8.42578125" style="89" customWidth="1"/>
    <col min="12815" max="12815" width="1.5703125" style="89" customWidth="1"/>
    <col min="12816" max="12816" width="0.28515625" style="89" customWidth="1"/>
    <col min="12817" max="13056" width="11.5703125" style="89" hidden="1"/>
    <col min="13057" max="13057" width="2.5703125" style="89" customWidth="1"/>
    <col min="13058" max="13058" width="4.7109375" style="89" customWidth="1"/>
    <col min="13059" max="13059" width="8.42578125" style="89" customWidth="1"/>
    <col min="13060" max="13060" width="5.140625" style="89" customWidth="1"/>
    <col min="13061" max="13061" width="11" style="89" customWidth="1"/>
    <col min="13062" max="13062" width="7.85546875" style="89" customWidth="1"/>
    <col min="13063" max="13063" width="23.28515625" style="89" customWidth="1"/>
    <col min="13064" max="13064" width="23.42578125" style="89" customWidth="1"/>
    <col min="13065" max="13069" width="9.140625" style="89" customWidth="1"/>
    <col min="13070" max="13070" width="8.42578125" style="89" customWidth="1"/>
    <col min="13071" max="13071" width="1.5703125" style="89" customWidth="1"/>
    <col min="13072" max="13072" width="0.28515625" style="89" customWidth="1"/>
    <col min="13073" max="13312" width="11.5703125" style="89" hidden="1"/>
    <col min="13313" max="13313" width="2.5703125" style="89" customWidth="1"/>
    <col min="13314" max="13314" width="4.7109375" style="89" customWidth="1"/>
    <col min="13315" max="13315" width="8.42578125" style="89" customWidth="1"/>
    <col min="13316" max="13316" width="5.140625" style="89" customWidth="1"/>
    <col min="13317" max="13317" width="11" style="89" customWidth="1"/>
    <col min="13318" max="13318" width="7.85546875" style="89" customWidth="1"/>
    <col min="13319" max="13319" width="23.28515625" style="89" customWidth="1"/>
    <col min="13320" max="13320" width="23.42578125" style="89" customWidth="1"/>
    <col min="13321" max="13325" width="9.140625" style="89" customWidth="1"/>
    <col min="13326" max="13326" width="8.42578125" style="89" customWidth="1"/>
    <col min="13327" max="13327" width="1.5703125" style="89" customWidth="1"/>
    <col min="13328" max="13328" width="0.28515625" style="89" customWidth="1"/>
    <col min="13329" max="13568" width="11.5703125" style="89" hidden="1"/>
    <col min="13569" max="13569" width="2.5703125" style="89" customWidth="1"/>
    <col min="13570" max="13570" width="4.7109375" style="89" customWidth="1"/>
    <col min="13571" max="13571" width="8.42578125" style="89" customWidth="1"/>
    <col min="13572" max="13572" width="5.140625" style="89" customWidth="1"/>
    <col min="13573" max="13573" width="11" style="89" customWidth="1"/>
    <col min="13574" max="13574" width="7.85546875" style="89" customWidth="1"/>
    <col min="13575" max="13575" width="23.28515625" style="89" customWidth="1"/>
    <col min="13576" max="13576" width="23.42578125" style="89" customWidth="1"/>
    <col min="13577" max="13581" width="9.140625" style="89" customWidth="1"/>
    <col min="13582" max="13582" width="8.42578125" style="89" customWidth="1"/>
    <col min="13583" max="13583" width="1.5703125" style="89" customWidth="1"/>
    <col min="13584" max="13584" width="0.28515625" style="89" customWidth="1"/>
    <col min="13585" max="13824" width="11.5703125" style="89" hidden="1"/>
    <col min="13825" max="13825" width="2.5703125" style="89" customWidth="1"/>
    <col min="13826" max="13826" width="4.7109375" style="89" customWidth="1"/>
    <col min="13827" max="13827" width="8.42578125" style="89" customWidth="1"/>
    <col min="13828" max="13828" width="5.140625" style="89" customWidth="1"/>
    <col min="13829" max="13829" width="11" style="89" customWidth="1"/>
    <col min="13830" max="13830" width="7.85546875" style="89" customWidth="1"/>
    <col min="13831" max="13831" width="23.28515625" style="89" customWidth="1"/>
    <col min="13832" max="13832" width="23.42578125" style="89" customWidth="1"/>
    <col min="13833" max="13837" width="9.140625" style="89" customWidth="1"/>
    <col min="13838" max="13838" width="8.42578125" style="89" customWidth="1"/>
    <col min="13839" max="13839" width="1.5703125" style="89" customWidth="1"/>
    <col min="13840" max="13840" width="0.28515625" style="89" customWidth="1"/>
    <col min="13841" max="14080" width="11.5703125" style="89" hidden="1"/>
    <col min="14081" max="14081" width="2.5703125" style="89" customWidth="1"/>
    <col min="14082" max="14082" width="4.7109375" style="89" customWidth="1"/>
    <col min="14083" max="14083" width="8.42578125" style="89" customWidth="1"/>
    <col min="14084" max="14084" width="5.140625" style="89" customWidth="1"/>
    <col min="14085" max="14085" width="11" style="89" customWidth="1"/>
    <col min="14086" max="14086" width="7.85546875" style="89" customWidth="1"/>
    <col min="14087" max="14087" width="23.28515625" style="89" customWidth="1"/>
    <col min="14088" max="14088" width="23.42578125" style="89" customWidth="1"/>
    <col min="14089" max="14093" width="9.140625" style="89" customWidth="1"/>
    <col min="14094" max="14094" width="8.42578125" style="89" customWidth="1"/>
    <col min="14095" max="14095" width="1.5703125" style="89" customWidth="1"/>
    <col min="14096" max="14096" width="0.28515625" style="89" customWidth="1"/>
    <col min="14097" max="14336" width="11.5703125" style="89" hidden="1"/>
    <col min="14337" max="14337" width="2.5703125" style="89" customWidth="1"/>
    <col min="14338" max="14338" width="4.7109375" style="89" customWidth="1"/>
    <col min="14339" max="14339" width="8.42578125" style="89" customWidth="1"/>
    <col min="14340" max="14340" width="5.140625" style="89" customWidth="1"/>
    <col min="14341" max="14341" width="11" style="89" customWidth="1"/>
    <col min="14342" max="14342" width="7.85546875" style="89" customWidth="1"/>
    <col min="14343" max="14343" width="23.28515625" style="89" customWidth="1"/>
    <col min="14344" max="14344" width="23.42578125" style="89" customWidth="1"/>
    <col min="14345" max="14349" width="9.140625" style="89" customWidth="1"/>
    <col min="14350" max="14350" width="8.42578125" style="89" customWidth="1"/>
    <col min="14351" max="14351" width="1.5703125" style="89" customWidth="1"/>
    <col min="14352" max="14352" width="0.28515625" style="89" customWidth="1"/>
    <col min="14353" max="14592" width="11.5703125" style="89" hidden="1"/>
    <col min="14593" max="14593" width="2.5703125" style="89" customWidth="1"/>
    <col min="14594" max="14594" width="4.7109375" style="89" customWidth="1"/>
    <col min="14595" max="14595" width="8.42578125" style="89" customWidth="1"/>
    <col min="14596" max="14596" width="5.140625" style="89" customWidth="1"/>
    <col min="14597" max="14597" width="11" style="89" customWidth="1"/>
    <col min="14598" max="14598" width="7.85546875" style="89" customWidth="1"/>
    <col min="14599" max="14599" width="23.28515625" style="89" customWidth="1"/>
    <col min="14600" max="14600" width="23.42578125" style="89" customWidth="1"/>
    <col min="14601" max="14605" width="9.140625" style="89" customWidth="1"/>
    <col min="14606" max="14606" width="8.42578125" style="89" customWidth="1"/>
    <col min="14607" max="14607" width="1.5703125" style="89" customWidth="1"/>
    <col min="14608" max="14608" width="0.28515625" style="89" customWidth="1"/>
    <col min="14609" max="14848" width="11.5703125" style="89" hidden="1"/>
    <col min="14849" max="14849" width="2.5703125" style="89" customWidth="1"/>
    <col min="14850" max="14850" width="4.7109375" style="89" customWidth="1"/>
    <col min="14851" max="14851" width="8.42578125" style="89" customWidth="1"/>
    <col min="14852" max="14852" width="5.140625" style="89" customWidth="1"/>
    <col min="14853" max="14853" width="11" style="89" customWidth="1"/>
    <col min="14854" max="14854" width="7.85546875" style="89" customWidth="1"/>
    <col min="14855" max="14855" width="23.28515625" style="89" customWidth="1"/>
    <col min="14856" max="14856" width="23.42578125" style="89" customWidth="1"/>
    <col min="14857" max="14861" width="9.140625" style="89" customWidth="1"/>
    <col min="14862" max="14862" width="8.42578125" style="89" customWidth="1"/>
    <col min="14863" max="14863" width="1.5703125" style="89" customWidth="1"/>
    <col min="14864" max="14864" width="0.28515625" style="89" customWidth="1"/>
    <col min="14865" max="15104" width="11.5703125" style="89" hidden="1"/>
    <col min="15105" max="15105" width="2.5703125" style="89" customWidth="1"/>
    <col min="15106" max="15106" width="4.7109375" style="89" customWidth="1"/>
    <col min="15107" max="15107" width="8.42578125" style="89" customWidth="1"/>
    <col min="15108" max="15108" width="5.140625" style="89" customWidth="1"/>
    <col min="15109" max="15109" width="11" style="89" customWidth="1"/>
    <col min="15110" max="15110" width="7.85546875" style="89" customWidth="1"/>
    <col min="15111" max="15111" width="23.28515625" style="89" customWidth="1"/>
    <col min="15112" max="15112" width="23.42578125" style="89" customWidth="1"/>
    <col min="15113" max="15117" width="9.140625" style="89" customWidth="1"/>
    <col min="15118" max="15118" width="8.42578125" style="89" customWidth="1"/>
    <col min="15119" max="15119" width="1.5703125" style="89" customWidth="1"/>
    <col min="15120" max="15120" width="0.28515625" style="89" customWidth="1"/>
    <col min="15121" max="15360" width="11.5703125" style="89" hidden="1"/>
    <col min="15361" max="15361" width="2.5703125" style="89" customWidth="1"/>
    <col min="15362" max="15362" width="4.7109375" style="89" customWidth="1"/>
    <col min="15363" max="15363" width="8.42578125" style="89" customWidth="1"/>
    <col min="15364" max="15364" width="5.140625" style="89" customWidth="1"/>
    <col min="15365" max="15365" width="11" style="89" customWidth="1"/>
    <col min="15366" max="15366" width="7.85546875" style="89" customWidth="1"/>
    <col min="15367" max="15367" width="23.28515625" style="89" customWidth="1"/>
    <col min="15368" max="15368" width="23.42578125" style="89" customWidth="1"/>
    <col min="15369" max="15373" width="9.140625" style="89" customWidth="1"/>
    <col min="15374" max="15374" width="8.42578125" style="89" customWidth="1"/>
    <col min="15375" max="15375" width="1.5703125" style="89" customWidth="1"/>
    <col min="15376" max="15376" width="0.28515625" style="89" customWidth="1"/>
    <col min="15377" max="15616" width="11.5703125" style="89" hidden="1"/>
    <col min="15617" max="15617" width="2.5703125" style="89" customWidth="1"/>
    <col min="15618" max="15618" width="4.7109375" style="89" customWidth="1"/>
    <col min="15619" max="15619" width="8.42578125" style="89" customWidth="1"/>
    <col min="15620" max="15620" width="5.140625" style="89" customWidth="1"/>
    <col min="15621" max="15621" width="11" style="89" customWidth="1"/>
    <col min="15622" max="15622" width="7.85546875" style="89" customWidth="1"/>
    <col min="15623" max="15623" width="23.28515625" style="89" customWidth="1"/>
    <col min="15624" max="15624" width="23.42578125" style="89" customWidth="1"/>
    <col min="15625" max="15629" width="9.140625" style="89" customWidth="1"/>
    <col min="15630" max="15630" width="8.42578125" style="89" customWidth="1"/>
    <col min="15631" max="15631" width="1.5703125" style="89" customWidth="1"/>
    <col min="15632" max="15632" width="0.28515625" style="89" customWidth="1"/>
    <col min="15633" max="15872" width="11.5703125" style="89" hidden="1"/>
    <col min="15873" max="15873" width="2.5703125" style="89" customWidth="1"/>
    <col min="15874" max="15874" width="4.7109375" style="89" customWidth="1"/>
    <col min="15875" max="15875" width="8.42578125" style="89" customWidth="1"/>
    <col min="15876" max="15876" width="5.140625" style="89" customWidth="1"/>
    <col min="15877" max="15877" width="11" style="89" customWidth="1"/>
    <col min="15878" max="15878" width="7.85546875" style="89" customWidth="1"/>
    <col min="15879" max="15879" width="23.28515625" style="89" customWidth="1"/>
    <col min="15880" max="15880" width="23.42578125" style="89" customWidth="1"/>
    <col min="15881" max="15885" width="9.140625" style="89" customWidth="1"/>
    <col min="15886" max="15886" width="8.42578125" style="89" customWidth="1"/>
    <col min="15887" max="15887" width="1.5703125" style="89" customWidth="1"/>
    <col min="15888" max="15888" width="0.28515625" style="89" customWidth="1"/>
    <col min="15889" max="16128" width="11.5703125" style="89" hidden="1"/>
    <col min="16129" max="16129" width="2.5703125" style="89" customWidth="1"/>
    <col min="16130" max="16130" width="4.7109375" style="89" customWidth="1"/>
    <col min="16131" max="16131" width="8.42578125" style="89" customWidth="1"/>
    <col min="16132" max="16132" width="5.140625" style="89" customWidth="1"/>
    <col min="16133" max="16133" width="11" style="89" customWidth="1"/>
    <col min="16134" max="16134" width="7.85546875" style="89" customWidth="1"/>
    <col min="16135" max="16135" width="23.28515625" style="89" customWidth="1"/>
    <col min="16136" max="16136" width="23.42578125" style="89" customWidth="1"/>
    <col min="16137" max="16141" width="9.140625" style="89" customWidth="1"/>
    <col min="16142" max="16142" width="8.42578125" style="89" customWidth="1"/>
    <col min="16143" max="16143" width="1.5703125" style="89" customWidth="1"/>
    <col min="16144" max="16144" width="0.28515625" style="89" customWidth="1"/>
    <col min="16145" max="16384" width="11.5703125" style="89" hidden="1"/>
  </cols>
  <sheetData>
    <row r="1" spans="2:19" ht="15" x14ac:dyDescent="0.25"/>
    <row r="2" spans="2:19" ht="15" x14ac:dyDescent="0.25"/>
    <row r="3" spans="2:19" ht="18.75" x14ac:dyDescent="0.25">
      <c r="C3" s="90" t="s">
        <v>85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2:19" ht="15" x14ac:dyDescent="0.25"/>
    <row r="5" spans="2:19" ht="15" x14ac:dyDescent="0.25">
      <c r="B5" s="89" t="s">
        <v>86</v>
      </c>
    </row>
    <row r="6" spans="2:19" ht="15.75" thickBot="1" x14ac:dyDescent="0.3"/>
    <row r="7" spans="2:19" ht="12.75" customHeight="1" thickBot="1" x14ac:dyDescent="0.3">
      <c r="B7" s="91" t="s">
        <v>87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2:19" ht="15.75" thickBot="1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2:19" ht="12.75" customHeight="1" thickBot="1" x14ac:dyDescent="0.3">
      <c r="B9" s="92" t="s">
        <v>88</v>
      </c>
      <c r="C9" s="92"/>
      <c r="D9" s="92"/>
      <c r="E9" s="92"/>
      <c r="F9" s="93" t="s">
        <v>89</v>
      </c>
      <c r="G9" s="93"/>
      <c r="H9" s="93"/>
      <c r="I9" s="94" t="s">
        <v>90</v>
      </c>
      <c r="J9" s="94"/>
      <c r="K9" s="94"/>
      <c r="L9" s="94"/>
      <c r="M9" s="94"/>
      <c r="N9" s="94"/>
      <c r="Q9" s="89" t="s">
        <v>91</v>
      </c>
    </row>
    <row r="10" spans="2:19" ht="15.75" thickBot="1" x14ac:dyDescent="0.3">
      <c r="B10" s="92"/>
      <c r="C10" s="92"/>
      <c r="D10" s="92"/>
      <c r="E10" s="92"/>
      <c r="F10" s="93"/>
      <c r="G10" s="93"/>
      <c r="H10" s="93"/>
      <c r="I10" s="95" t="str">
        <f>IF(F9=S15,S22,IF(F9=S16,S23,IF(F9=S17,S24,IF(F9=S18,S25,IF(F9=S19,S26,IF(F9=S20,S27,""))))))</f>
        <v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v>
      </c>
      <c r="J10" s="95"/>
      <c r="K10" s="95"/>
      <c r="L10" s="95"/>
      <c r="M10" s="95"/>
      <c r="N10" s="95"/>
      <c r="Q10" s="89" t="s">
        <v>92</v>
      </c>
    </row>
    <row r="11" spans="2:19" ht="12.75" customHeight="1" thickBot="1" x14ac:dyDescent="0.3">
      <c r="B11" s="92"/>
      <c r="C11" s="92"/>
      <c r="D11" s="92"/>
      <c r="E11" s="92"/>
      <c r="F11" s="93"/>
      <c r="G11" s="93"/>
      <c r="H11" s="93"/>
      <c r="I11" s="95"/>
      <c r="J11" s="95"/>
      <c r="K11" s="95"/>
      <c r="L11" s="95"/>
      <c r="M11" s="95"/>
      <c r="N11" s="95"/>
      <c r="Q11" s="96" t="s">
        <v>93</v>
      </c>
      <c r="S11" s="89" t="s">
        <v>94</v>
      </c>
    </row>
    <row r="12" spans="2:19" ht="12.75" customHeight="1" thickBot="1" x14ac:dyDescent="0.3">
      <c r="B12" s="97" t="s">
        <v>95</v>
      </c>
      <c r="C12" s="97"/>
      <c r="D12" s="97"/>
      <c r="E12" s="97"/>
      <c r="F12" s="98" t="s">
        <v>93</v>
      </c>
      <c r="G12" s="98"/>
      <c r="H12" s="98"/>
      <c r="I12" s="95"/>
      <c r="J12" s="95"/>
      <c r="K12" s="95"/>
      <c r="L12" s="95"/>
      <c r="M12" s="95"/>
      <c r="N12" s="95"/>
      <c r="Q12" s="96"/>
      <c r="S12" s="89" t="s">
        <v>96</v>
      </c>
    </row>
    <row r="13" spans="2:19" ht="15.75" thickBot="1" x14ac:dyDescent="0.3">
      <c r="B13" s="97"/>
      <c r="C13" s="97"/>
      <c r="D13" s="97"/>
      <c r="E13" s="97"/>
      <c r="F13" s="98"/>
      <c r="G13" s="98"/>
      <c r="H13" s="98"/>
      <c r="I13" s="95"/>
      <c r="J13" s="95"/>
      <c r="K13" s="95"/>
      <c r="L13" s="95"/>
      <c r="M13" s="95"/>
      <c r="N13" s="95"/>
      <c r="Q13" s="96"/>
      <c r="S13" s="89" t="s">
        <v>96</v>
      </c>
    </row>
    <row r="14" spans="2:19" ht="12.75" customHeight="1" thickBot="1" x14ac:dyDescent="0.3">
      <c r="B14" s="97"/>
      <c r="C14" s="97"/>
      <c r="D14" s="97"/>
      <c r="E14" s="97"/>
      <c r="F14" s="98"/>
      <c r="G14" s="98"/>
      <c r="H14" s="98"/>
      <c r="I14" s="95"/>
      <c r="J14" s="95"/>
      <c r="K14" s="95"/>
      <c r="L14" s="95"/>
      <c r="M14" s="95"/>
      <c r="N14" s="95"/>
      <c r="Q14" s="96"/>
      <c r="S14" s="89" t="s">
        <v>94</v>
      </c>
    </row>
    <row r="15" spans="2:19" ht="15.75" thickBot="1" x14ac:dyDescent="0.3">
      <c r="B15" s="97"/>
      <c r="C15" s="97"/>
      <c r="D15" s="97"/>
      <c r="E15" s="97"/>
      <c r="F15" s="98"/>
      <c r="G15" s="98"/>
      <c r="H15" s="98"/>
      <c r="I15" s="95"/>
      <c r="J15" s="95"/>
      <c r="K15" s="95"/>
      <c r="L15" s="95"/>
      <c r="M15" s="95"/>
      <c r="N15" s="95"/>
      <c r="Q15" s="96"/>
      <c r="S15" s="89" t="s">
        <v>96</v>
      </c>
    </row>
    <row r="16" spans="2:19" ht="12.75" customHeight="1" thickBot="1" x14ac:dyDescent="0.3">
      <c r="B16" s="91" t="str">
        <f>IF(F16="OK","BDI ABAIXO PODE SER ACEITO","")</f>
        <v>BDI ABAIXO PODE SER ACEITO</v>
      </c>
      <c r="C16" s="91"/>
      <c r="D16" s="91"/>
      <c r="E16" s="91"/>
      <c r="F16" s="99" t="str">
        <f>IF(AD31=FALSE,"",IF(G32="FORA DO LIMITE","VERIFICAR ITENS",IF(G34="FORA DO LIMITE","VERIFICAR ITENS",IF(G36="FORA DO LIMITE","VERIFICAR ITENS",IF(G38="FORA DO LIMITE","VERIFICAR ITENS",IF(G40="FORA DO LIMITE","VERIFICAR ITENS",IF(Z30&lt;W30,"FORA DA FAIXA",IF(Z30&gt;X30,"FORA DA FAIXA","OK"))))))))</f>
        <v>OK</v>
      </c>
      <c r="G16" s="99"/>
      <c r="H16" s="99"/>
      <c r="I16" s="95"/>
      <c r="J16" s="95"/>
      <c r="K16" s="95"/>
      <c r="L16" s="95"/>
      <c r="M16" s="95"/>
      <c r="N16" s="95"/>
      <c r="Q16" s="96"/>
      <c r="S16" s="89" t="s">
        <v>97</v>
      </c>
    </row>
    <row r="17" spans="2:30" ht="13.5" customHeight="1" thickBot="1" x14ac:dyDescent="0.3">
      <c r="B17" s="91"/>
      <c r="C17" s="91"/>
      <c r="D17" s="91"/>
      <c r="E17" s="91"/>
      <c r="F17" s="99"/>
      <c r="G17" s="99"/>
      <c r="H17" s="99"/>
      <c r="I17" s="95"/>
      <c r="J17" s="95"/>
      <c r="K17" s="95"/>
      <c r="L17" s="95"/>
      <c r="M17" s="95"/>
      <c r="N17" s="95"/>
      <c r="Q17" s="96"/>
      <c r="S17" s="89" t="s">
        <v>89</v>
      </c>
    </row>
    <row r="18" spans="2:30" ht="15.75" thickBot="1" x14ac:dyDescent="0.3">
      <c r="B18" s="91"/>
      <c r="C18" s="91"/>
      <c r="D18" s="91"/>
      <c r="E18" s="91"/>
      <c r="F18" s="99"/>
      <c r="G18" s="99"/>
      <c r="H18" s="99"/>
      <c r="I18" s="95"/>
      <c r="J18" s="95"/>
      <c r="K18" s="95"/>
      <c r="L18" s="95"/>
      <c r="M18" s="95"/>
      <c r="N18" s="95"/>
      <c r="Q18" s="96"/>
      <c r="S18" s="89" t="s">
        <v>98</v>
      </c>
    </row>
    <row r="19" spans="2:30" ht="15.75" thickBot="1" x14ac:dyDescent="0.3">
      <c r="B19" s="91"/>
      <c r="C19" s="91"/>
      <c r="D19" s="91"/>
      <c r="E19" s="91"/>
      <c r="F19" s="99"/>
      <c r="G19" s="99"/>
      <c r="H19" s="99"/>
      <c r="I19" s="95"/>
      <c r="J19" s="95"/>
      <c r="K19" s="95"/>
      <c r="L19" s="95"/>
      <c r="M19" s="95"/>
      <c r="N19" s="95"/>
      <c r="Q19" s="96"/>
      <c r="S19" s="89" t="s">
        <v>99</v>
      </c>
    </row>
    <row r="20" spans="2:30" ht="15.75" thickBot="1" x14ac:dyDescent="0.3">
      <c r="B20" s="91"/>
      <c r="C20" s="91"/>
      <c r="D20" s="91"/>
      <c r="E20" s="91"/>
      <c r="F20" s="99"/>
      <c r="G20" s="99"/>
      <c r="H20" s="99"/>
      <c r="I20" s="95"/>
      <c r="J20" s="95"/>
      <c r="K20" s="95"/>
      <c r="L20" s="95"/>
      <c r="M20" s="95"/>
      <c r="N20" s="95"/>
      <c r="Q20" s="96"/>
      <c r="S20" s="89" t="s">
        <v>100</v>
      </c>
      <c r="X20" s="89" t="s">
        <v>90</v>
      </c>
    </row>
    <row r="21" spans="2:30" ht="15.75" thickBot="1" x14ac:dyDescent="0.3">
      <c r="B21" s="91"/>
      <c r="C21" s="91"/>
      <c r="D21" s="91"/>
      <c r="E21" s="91"/>
      <c r="F21" s="99"/>
      <c r="G21" s="99"/>
      <c r="H21" s="99"/>
      <c r="I21" s="95"/>
      <c r="J21" s="95"/>
      <c r="K21" s="95"/>
      <c r="L21" s="95"/>
      <c r="M21" s="95"/>
      <c r="N21" s="95"/>
      <c r="Q21" s="96"/>
    </row>
    <row r="22" spans="2:30" ht="12.75" customHeight="1" thickBot="1" x14ac:dyDescent="0.3">
      <c r="B22" s="100">
        <f>IF(Z31=FALSE,IF(F9="Escolha o tipo de obra","Escolha o tipo de obra",IF(F12="ONERADO",Z30,IF(F12="DESONERADO",AB30,"Escolha o regime de contribuição"))),"PREENCHER TODOS OS COMPONENTES DO BDI")</f>
        <v>0.23519999999999999</v>
      </c>
      <c r="C22" s="100"/>
      <c r="D22" s="100"/>
      <c r="E22" s="100"/>
      <c r="F22" s="99"/>
      <c r="G22" s="99"/>
      <c r="H22" s="99"/>
      <c r="I22" s="95"/>
      <c r="J22" s="95"/>
      <c r="K22" s="95"/>
      <c r="L22" s="95"/>
      <c r="M22" s="95"/>
      <c r="N22" s="95"/>
      <c r="Q22" s="96"/>
      <c r="S22" s="89" t="s">
        <v>101</v>
      </c>
    </row>
    <row r="23" spans="2:30" ht="12.75" customHeight="1" thickBot="1" x14ac:dyDescent="0.3">
      <c r="B23" s="100"/>
      <c r="C23" s="100"/>
      <c r="D23" s="100"/>
      <c r="E23" s="100"/>
      <c r="F23" s="99"/>
      <c r="G23" s="99"/>
      <c r="H23" s="99"/>
      <c r="I23" s="95"/>
      <c r="J23" s="95"/>
      <c r="K23" s="95"/>
      <c r="L23" s="95"/>
      <c r="M23" s="95"/>
      <c r="N23" s="95"/>
      <c r="Q23" s="96"/>
      <c r="S23" s="89" t="s">
        <v>102</v>
      </c>
    </row>
    <row r="24" spans="2:30" ht="12.75" customHeight="1" thickBot="1" x14ac:dyDescent="0.3">
      <c r="B24" s="100"/>
      <c r="C24" s="100"/>
      <c r="D24" s="100"/>
      <c r="E24" s="100"/>
      <c r="F24" s="99"/>
      <c r="G24" s="99"/>
      <c r="H24" s="99"/>
      <c r="I24" s="95"/>
      <c r="J24" s="95"/>
      <c r="K24" s="95"/>
      <c r="L24" s="95"/>
      <c r="M24" s="95"/>
      <c r="N24" s="95"/>
      <c r="Q24" s="96"/>
      <c r="S24" s="89" t="s">
        <v>103</v>
      </c>
    </row>
    <row r="25" spans="2:30" ht="13.5" customHeight="1" thickBot="1" x14ac:dyDescent="0.3">
      <c r="B25" s="100"/>
      <c r="C25" s="100"/>
      <c r="D25" s="100"/>
      <c r="E25" s="100"/>
      <c r="F25" s="99"/>
      <c r="G25" s="99"/>
      <c r="H25" s="99"/>
      <c r="I25" s="95"/>
      <c r="J25" s="95"/>
      <c r="K25" s="95"/>
      <c r="L25" s="95"/>
      <c r="M25" s="95"/>
      <c r="N25" s="95"/>
      <c r="Q25" s="96"/>
      <c r="S25" s="89" t="s">
        <v>104</v>
      </c>
    </row>
    <row r="26" spans="2:30" ht="12.75" customHeight="1" thickBot="1" x14ac:dyDescent="0.3">
      <c r="B26" s="100"/>
      <c r="C26" s="100"/>
      <c r="D26" s="100"/>
      <c r="E26" s="100"/>
      <c r="F26" s="99"/>
      <c r="G26" s="99"/>
      <c r="H26" s="99"/>
      <c r="I26" s="95"/>
      <c r="J26" s="95"/>
      <c r="K26" s="95"/>
      <c r="L26" s="95"/>
      <c r="M26" s="95"/>
      <c r="N26" s="95"/>
      <c r="Q26" s="96"/>
      <c r="S26" s="89" t="s">
        <v>105</v>
      </c>
    </row>
    <row r="27" spans="2:30" ht="12.75" customHeight="1" thickBot="1" x14ac:dyDescent="0.3">
      <c r="B27" s="100"/>
      <c r="C27" s="100"/>
      <c r="D27" s="100"/>
      <c r="E27" s="100"/>
      <c r="F27" s="99"/>
      <c r="G27" s="99"/>
      <c r="H27" s="99"/>
      <c r="I27" s="95"/>
      <c r="J27" s="95"/>
      <c r="K27" s="95"/>
      <c r="L27" s="95"/>
      <c r="M27" s="95"/>
      <c r="N27" s="95"/>
      <c r="Q27" s="96"/>
      <c r="S27" s="89" t="s">
        <v>106</v>
      </c>
    </row>
    <row r="28" spans="2:30" ht="13.5" customHeight="1" thickBot="1" x14ac:dyDescent="0.3">
      <c r="B28" s="100"/>
      <c r="C28" s="100"/>
      <c r="D28" s="100"/>
      <c r="E28" s="100"/>
      <c r="F28" s="99"/>
      <c r="G28" s="99"/>
      <c r="H28" s="99"/>
      <c r="I28" s="95"/>
      <c r="J28" s="95"/>
      <c r="K28" s="95"/>
      <c r="L28" s="95"/>
      <c r="M28" s="95"/>
      <c r="N28" s="95"/>
      <c r="Q28" s="96"/>
    </row>
    <row r="29" spans="2:30" ht="13.5" customHeight="1" thickBot="1" x14ac:dyDescent="0.3">
      <c r="B29" s="100"/>
      <c r="C29" s="100"/>
      <c r="D29" s="100"/>
      <c r="E29" s="100"/>
      <c r="F29" s="99"/>
      <c r="G29" s="99"/>
      <c r="H29" s="99"/>
      <c r="I29" s="101" t="s">
        <v>107</v>
      </c>
      <c r="J29" s="101"/>
      <c r="K29" s="101"/>
      <c r="L29" s="101"/>
      <c r="M29" s="101"/>
      <c r="N29" s="101"/>
      <c r="Q29" s="96"/>
      <c r="S29" s="89" t="s">
        <v>108</v>
      </c>
      <c r="W29" s="102" t="s">
        <v>109</v>
      </c>
      <c r="X29" s="102" t="s">
        <v>110</v>
      </c>
      <c r="Z29" s="102" t="s">
        <v>111</v>
      </c>
      <c r="AB29" s="102" t="s">
        <v>112</v>
      </c>
    </row>
    <row r="30" spans="2:30" ht="13.5" customHeight="1" thickBot="1" x14ac:dyDescent="0.3">
      <c r="B30" s="100"/>
      <c r="C30" s="100"/>
      <c r="D30" s="100"/>
      <c r="E30" s="100"/>
      <c r="F30" s="99"/>
      <c r="G30" s="99"/>
      <c r="H30" s="99"/>
      <c r="I30" s="103" t="s">
        <v>113</v>
      </c>
      <c r="J30" s="103"/>
      <c r="K30" s="103"/>
      <c r="L30" s="103"/>
      <c r="M30" s="103"/>
      <c r="N30" s="103"/>
      <c r="Q30" s="96"/>
      <c r="S30" s="89" t="s">
        <v>114</v>
      </c>
      <c r="W30" s="104">
        <f>IF($F$9=$S$15,T32,IF($F$9=$S$16,X32,IF($F$9=$S$17,AB32,IF($F$9=$S$18,T38,IF($F$9=$S$19,X38,IF($F$9=$S$20,AB38))))))</f>
        <v>0.20760000000000001</v>
      </c>
      <c r="X30" s="104">
        <f>IF($F$9=$S$15,U32,IF($F$9=$S$16,Y32,IF($F$9=$S$17,AC32,IF($F$9=$S$18,U38,IF($F$9=$S$19,Y38,IF($F$9=$S$20,AC38))))))</f>
        <v>0.26440000000000002</v>
      </c>
      <c r="Y30" s="104" t="str">
        <f>IF(F12="DESONERADO",AB30,IF(F12="SEM DESONERAÇÃO",Z30,""))</f>
        <v/>
      </c>
      <c r="Z30" s="104">
        <f>TRUNC(ROUND(((1+F32+F34+F36)*(1+F38)*(1+F40))/(1-(F42+F43+F44))-1,4),4)</f>
        <v>0.23519999999999999</v>
      </c>
      <c r="AB30" s="104">
        <f>TRUNC(ROUND(((1+F32+F34+F36)*(1+F38)*(1+F40))/(1-(F42+F43+F44+F45))-1,4),4)</f>
        <v>0.23519999999999999</v>
      </c>
    </row>
    <row r="31" spans="2:30" ht="20.100000000000001" customHeight="1" thickBot="1" x14ac:dyDescent="0.3">
      <c r="B31" s="105" t="s">
        <v>115</v>
      </c>
      <c r="C31" s="105"/>
      <c r="D31" s="105"/>
      <c r="E31" s="105"/>
      <c r="F31" s="106" t="s">
        <v>35</v>
      </c>
      <c r="G31" s="107" t="s">
        <v>116</v>
      </c>
      <c r="H31" s="107"/>
      <c r="I31" s="103"/>
      <c r="J31" s="103"/>
      <c r="K31" s="103"/>
      <c r="L31" s="103"/>
      <c r="M31" s="103"/>
      <c r="N31" s="103"/>
      <c r="Q31" s="96"/>
      <c r="S31" s="89" t="s">
        <v>117</v>
      </c>
      <c r="W31" s="89" t="s">
        <v>118</v>
      </c>
      <c r="Z31" s="89" t="b">
        <f>IF(F12="DESONERADO",OR(F32="",F34="",F36="",F38="",F40="",F42="",F43="",F44="",F45=""),OR(F32="",F34="",F36="",F38="",F40="",F42="",F43="",F44=""))</f>
        <v>0</v>
      </c>
      <c r="AA31" s="89" t="b">
        <f>IF(F12="SEM DESONERAÇÃO",AND(F32="",F34="",F36="",F38="",F40="",F42="",F43="",F44=""))</f>
        <v>0</v>
      </c>
      <c r="AC31" s="89" t="str">
        <f>IF(F12="SEM DESONERAÇÃO",AND(F32="",F34="",F36="",F38="",F40="",F42="",F43="",F44=""),IF(F12="DESONERADO",AND(F32="",F34="",F36="",F38="",F40="",F42="",F43="",F44="",F45=""),"NULO"))</f>
        <v>NULO</v>
      </c>
      <c r="AD31" s="89" t="b">
        <f>OR(B22=Z30,B22=AB30)</f>
        <v>1</v>
      </c>
    </row>
    <row r="32" spans="2:30" ht="19.5" customHeight="1" thickBot="1" x14ac:dyDescent="0.3">
      <c r="B32" s="94" t="s">
        <v>119</v>
      </c>
      <c r="C32" s="94"/>
      <c r="D32" s="94"/>
      <c r="E32" s="94"/>
      <c r="F32" s="108">
        <v>4.0099999999999997E-2</v>
      </c>
      <c r="G32" s="109" t="str">
        <f>IF(F9="Escolha o tipo de obra","",IF(F32="","",IF(F32&lt;C33,"FORA DO LIMITE",IF(F32&gt;E33,"FORA DO LIMITE","OK"))))</f>
        <v>OK</v>
      </c>
      <c r="H32" s="109"/>
      <c r="I32" s="103"/>
      <c r="J32" s="103"/>
      <c r="K32" s="103"/>
      <c r="L32" s="103"/>
      <c r="M32" s="103"/>
      <c r="N32" s="103"/>
      <c r="S32" s="89" t="s">
        <v>120</v>
      </c>
      <c r="T32" s="104">
        <v>0.2034</v>
      </c>
      <c r="U32" s="104">
        <v>0.25</v>
      </c>
      <c r="W32" s="89" t="s">
        <v>121</v>
      </c>
      <c r="X32" s="104">
        <v>0.19600000000000001</v>
      </c>
      <c r="Y32" s="104">
        <v>0.24229999999999999</v>
      </c>
      <c r="AA32" s="89" t="s">
        <v>122</v>
      </c>
      <c r="AB32" s="104">
        <v>0.20760000000000001</v>
      </c>
      <c r="AC32" s="104">
        <v>0.26440000000000002</v>
      </c>
    </row>
    <row r="33" spans="2:35" ht="19.5" customHeight="1" thickBot="1" x14ac:dyDescent="0.3">
      <c r="B33" s="110" t="s">
        <v>123</v>
      </c>
      <c r="C33" s="111">
        <f>IF($F$9=$S$15,S33,IF($F$9=$S$16,W33,IF($F$9=$S$17,AA33,IF($F$9=$S$18,S39,IF($F$9=$S$19,W39,IF($F$9=$S$20,AA39,""))))))</f>
        <v>3.4299999999999997E-2</v>
      </c>
      <c r="D33" s="112" t="s">
        <v>124</v>
      </c>
      <c r="E33" s="113">
        <f>IF($F$9=$S$15,T33,IF($F$9=$S$16,X33,IF($F$9=$S$17,AB33,IF($F$9=$S$18,T39,IF($F$9=$S$19,X39,IF($F$9=$S$20,AB39,""))))))</f>
        <v>6.7100000000000007E-2</v>
      </c>
      <c r="F33" s="108"/>
      <c r="G33" s="109"/>
      <c r="H33" s="109"/>
      <c r="I33" s="103"/>
      <c r="J33" s="103"/>
      <c r="K33" s="103"/>
      <c r="L33" s="103"/>
      <c r="M33" s="103"/>
      <c r="N33" s="103"/>
      <c r="Q33" s="89" t="e">
        <f>IF(#REF!="","",#REF!)</f>
        <v>#REF!</v>
      </c>
      <c r="S33" s="104">
        <v>0.03</v>
      </c>
      <c r="T33" s="104">
        <v>5.5E-2</v>
      </c>
      <c r="W33" s="104">
        <v>3.7999999999999999E-2</v>
      </c>
      <c r="X33" s="104">
        <v>4.6699999999999998E-2</v>
      </c>
      <c r="AA33" s="104">
        <v>3.4299999999999997E-2</v>
      </c>
      <c r="AB33" s="104">
        <v>6.7100000000000007E-2</v>
      </c>
      <c r="AH33" s="104">
        <v>0.2034</v>
      </c>
      <c r="AI33" s="104">
        <v>0.25</v>
      </c>
    </row>
    <row r="34" spans="2:35" ht="19.5" customHeight="1" thickBot="1" x14ac:dyDescent="0.3">
      <c r="B34" s="94" t="s">
        <v>125</v>
      </c>
      <c r="C34" s="94"/>
      <c r="D34" s="94"/>
      <c r="E34" s="94"/>
      <c r="F34" s="108">
        <v>5.0000000000000001E-3</v>
      </c>
      <c r="G34" s="109" t="str">
        <f>IF(F9="Escolha o tipo de obra","",IF(F34="","",IF(F34&lt;C35,"FORA DO LIMITE",IF(F34&gt;E35,"FORA DO LIMITE","OK"))))</f>
        <v>OK</v>
      </c>
      <c r="H34" s="109"/>
      <c r="I34" s="103"/>
      <c r="J34" s="103"/>
      <c r="K34" s="103"/>
      <c r="L34" s="103"/>
      <c r="M34" s="103"/>
      <c r="N34" s="103"/>
      <c r="Q34" s="114">
        <f ca="1">TODAY()</f>
        <v>45401</v>
      </c>
      <c r="S34" s="104">
        <v>8.0000000000000002E-3</v>
      </c>
      <c r="T34" s="104">
        <v>0.01</v>
      </c>
      <c r="W34" s="104">
        <v>3.2000000000000002E-3</v>
      </c>
      <c r="X34" s="104">
        <v>7.4000000000000003E-3</v>
      </c>
      <c r="AA34" s="104">
        <v>2.8E-3</v>
      </c>
      <c r="AB34" s="104">
        <v>7.4999999999999997E-3</v>
      </c>
      <c r="AH34" s="104">
        <v>0.19600000000000001</v>
      </c>
      <c r="AI34" s="104">
        <v>0.24229999999999999</v>
      </c>
    </row>
    <row r="35" spans="2:35" ht="19.5" customHeight="1" thickBot="1" x14ac:dyDescent="0.3">
      <c r="B35" s="110" t="s">
        <v>123</v>
      </c>
      <c r="C35" s="111">
        <f>IF($F$9=$S$15,S34,IF($F$9=$S$16,W34,IF($F$9=$S$17,AA34,IF($F$9=$S$18,S40,IF($F$9=$S$19,W40,IF($F$9=$S$20,AA40,""))))))</f>
        <v>2.8E-3</v>
      </c>
      <c r="D35" s="112" t="s">
        <v>124</v>
      </c>
      <c r="E35" s="113">
        <f>IF($F$9=$S$15,T34,IF($F$9=$S$16,X34,IF($F$9=$S$17,AB34,IF($F$9=$S$18,T40,IF($F$9=$S$19,X40,IF($F$9=$S$20,AB40,""))))))</f>
        <v>7.4999999999999997E-3</v>
      </c>
      <c r="F35" s="108"/>
      <c r="G35" s="109"/>
      <c r="H35" s="109"/>
      <c r="I35" s="103"/>
      <c r="J35" s="103"/>
      <c r="K35" s="103"/>
      <c r="L35" s="103"/>
      <c r="M35" s="103"/>
      <c r="N35" s="103"/>
      <c r="S35" s="104">
        <v>9.7000000000000003E-3</v>
      </c>
      <c r="T35" s="104">
        <v>1.2699999999999999E-2</v>
      </c>
      <c r="W35" s="104">
        <v>5.0000000000000001E-3</v>
      </c>
      <c r="X35" s="104">
        <v>9.7000000000000003E-3</v>
      </c>
      <c r="AA35" s="104">
        <v>0.01</v>
      </c>
      <c r="AB35" s="104">
        <v>1.7399999999999999E-2</v>
      </c>
      <c r="AH35" s="104">
        <v>0.20760000000000001</v>
      </c>
      <c r="AI35" s="104">
        <v>0.26440000000000002</v>
      </c>
    </row>
    <row r="36" spans="2:35" ht="19.5" customHeight="1" thickBot="1" x14ac:dyDescent="0.3">
      <c r="B36" s="94" t="s">
        <v>126</v>
      </c>
      <c r="C36" s="94"/>
      <c r="D36" s="94"/>
      <c r="E36" s="94"/>
      <c r="F36" s="108">
        <v>1.2E-2</v>
      </c>
      <c r="G36" s="109" t="str">
        <f>IF(F9="Escolha o tipo de obra","",IF(F36="","",IF(F36&lt;C37,"FORA DO LIMITE",IF(F36&gt;E37,"FORA DO LIMITE","OK"))))</f>
        <v>OK</v>
      </c>
      <c r="H36" s="109"/>
      <c r="I36" s="115" t="s">
        <v>127</v>
      </c>
      <c r="J36" s="115"/>
      <c r="K36" s="115"/>
      <c r="L36" s="115"/>
      <c r="M36" s="115"/>
      <c r="N36" s="115"/>
      <c r="S36" s="104">
        <v>5.8999999999999999E-3</v>
      </c>
      <c r="T36" s="104">
        <v>1.3899999999999999E-2</v>
      </c>
      <c r="W36" s="104">
        <v>1.0200000000000001E-2</v>
      </c>
      <c r="X36" s="104">
        <v>1.21E-2</v>
      </c>
      <c r="AA36" s="104">
        <v>9.4000000000000004E-3</v>
      </c>
      <c r="AB36" s="104">
        <v>1.17E-2</v>
      </c>
      <c r="AH36" s="104">
        <v>0.24</v>
      </c>
      <c r="AI36" s="104">
        <v>0.27860000000000001</v>
      </c>
    </row>
    <row r="37" spans="2:35" ht="19.5" customHeight="1" thickBot="1" x14ac:dyDescent="0.3">
      <c r="B37" s="110" t="s">
        <v>123</v>
      </c>
      <c r="C37" s="111">
        <f>IF($F$9=$S$15,S35,IF($F$9=$S$16,W35,IF($F$9=$S$17,AA35,IF($F$9=$S$18,S41,IF($F$9=$S$19,W41,IF($F$9=$S$20,AA41,""))))))</f>
        <v>0.01</v>
      </c>
      <c r="D37" s="112" t="s">
        <v>124</v>
      </c>
      <c r="E37" s="113">
        <f>IF($F$9=$S$15,T35,IF($F$9=$S$16,X35,IF($F$9=$S$17,AB35,IF($F$9=$S$18,T41,IF($F$9=$S$19,X41,IF($F$9=$S$20,AB41,""))))))</f>
        <v>1.7399999999999999E-2</v>
      </c>
      <c r="F37" s="108"/>
      <c r="G37" s="109"/>
      <c r="H37" s="109"/>
      <c r="I37" s="115"/>
      <c r="J37" s="115"/>
      <c r="K37" s="115"/>
      <c r="L37" s="115"/>
      <c r="M37" s="115"/>
      <c r="N37" s="115"/>
      <c r="S37" s="104">
        <v>6.1600000000000002E-2</v>
      </c>
      <c r="T37" s="104">
        <v>8.9599999999999999E-2</v>
      </c>
      <c r="W37" s="104">
        <v>6.6400000000000001E-2</v>
      </c>
      <c r="X37" s="104">
        <v>8.6900000000000005E-2</v>
      </c>
      <c r="AA37" s="104">
        <v>6.7400000000000002E-2</v>
      </c>
      <c r="AB37" s="104">
        <v>9.4E-2</v>
      </c>
      <c r="AH37" s="104">
        <v>0.22800000000000001</v>
      </c>
      <c r="AI37" s="104">
        <v>0.3095</v>
      </c>
    </row>
    <row r="38" spans="2:35" ht="19.5" customHeight="1" thickBot="1" x14ac:dyDescent="0.3">
      <c r="B38" s="94" t="s">
        <v>128</v>
      </c>
      <c r="C38" s="94"/>
      <c r="D38" s="94"/>
      <c r="E38" s="94"/>
      <c r="F38" s="108">
        <v>0.01</v>
      </c>
      <c r="G38" s="109" t="str">
        <f>IF(F9="Escolha o tipo de obra","",IF(F38="","",IF(F38&lt;C39,"FORA DO LIMITE",IF(F38&gt;E39,"FORA DO LIMITE","OK"))))</f>
        <v>OK</v>
      </c>
      <c r="H38" s="109"/>
      <c r="I38" s="115"/>
      <c r="J38" s="115"/>
      <c r="K38" s="115"/>
      <c r="L38" s="115"/>
      <c r="M38" s="115"/>
      <c r="N38" s="115"/>
      <c r="S38" s="89" t="s">
        <v>129</v>
      </c>
      <c r="T38" s="104">
        <v>0.24</v>
      </c>
      <c r="U38" s="104">
        <v>0.27860000000000001</v>
      </c>
      <c r="W38" s="89" t="s">
        <v>130</v>
      </c>
      <c r="X38" s="104">
        <v>0.22800000000000001</v>
      </c>
      <c r="Y38" s="104">
        <v>0.3095</v>
      </c>
      <c r="AA38" s="89" t="s">
        <v>131</v>
      </c>
      <c r="AB38" s="104">
        <v>0.111</v>
      </c>
      <c r="AC38" s="104">
        <v>0.16800000000000001</v>
      </c>
      <c r="AH38" s="104">
        <v>0.111</v>
      </c>
      <c r="AI38" s="104">
        <v>0.16800000000000001</v>
      </c>
    </row>
    <row r="39" spans="2:35" ht="19.5" customHeight="1" thickBot="1" x14ac:dyDescent="0.3">
      <c r="B39" s="110" t="s">
        <v>123</v>
      </c>
      <c r="C39" s="111">
        <f>IF($F$9=$S$15,S36,IF($F$9=$S$16,W36,IF($F$9=$S$17,AA36,IF($F$9=$S$18,S42,IF($F$9=$S$19,W42,IF($F$9=$S$20,AA42,""))))))</f>
        <v>9.4000000000000004E-3</v>
      </c>
      <c r="D39" s="112" t="s">
        <v>124</v>
      </c>
      <c r="E39" s="113">
        <f>IF($F$9=$S$15,T36,IF($F$9=$S$16,X36,IF($F$9=$S$17,AB36,IF($F$9=$S$18,T42,IF($F$9=$S$19,X42,IF($F$9=$S$20,AB42,""))))))</f>
        <v>1.17E-2</v>
      </c>
      <c r="F39" s="108"/>
      <c r="G39" s="109"/>
      <c r="H39" s="109"/>
      <c r="I39" s="115"/>
      <c r="J39" s="115"/>
      <c r="K39" s="115"/>
      <c r="L39" s="115"/>
      <c r="M39" s="115"/>
      <c r="N39" s="115"/>
      <c r="S39" s="104">
        <v>5.2900000000000003E-2</v>
      </c>
      <c r="T39" s="104">
        <v>7.9299999999999995E-2</v>
      </c>
      <c r="W39" s="104">
        <v>0.04</v>
      </c>
      <c r="X39" s="104">
        <v>7.85E-2</v>
      </c>
      <c r="AA39" s="104">
        <v>1.4999999999999999E-2</v>
      </c>
      <c r="AB39" s="104">
        <v>4.4900000000000002E-2</v>
      </c>
      <c r="AH39" s="104"/>
      <c r="AI39" s="104"/>
    </row>
    <row r="40" spans="2:35" ht="44.1" customHeight="1" thickBot="1" x14ac:dyDescent="0.3">
      <c r="B40" s="94" t="s">
        <v>132</v>
      </c>
      <c r="C40" s="94"/>
      <c r="D40" s="94"/>
      <c r="E40" s="94"/>
      <c r="F40" s="108">
        <v>0.08</v>
      </c>
      <c r="G40" s="109" t="str">
        <f>IF(F9="Escolha o tipo de obra","",IF(F40="","",IF(F40&lt;C41,"FORA DO LIMITE",IF(F40&gt;E41,"FORA DO LIMITE","OK"))))</f>
        <v>OK</v>
      </c>
      <c r="H40" s="109"/>
      <c r="I40" s="103"/>
      <c r="J40" s="103"/>
      <c r="K40" s="103"/>
      <c r="L40" s="103"/>
      <c r="M40" s="103"/>
      <c r="N40" s="103"/>
      <c r="S40" s="104">
        <v>2.5000000000000001E-3</v>
      </c>
      <c r="T40" s="104">
        <v>5.5999999999999999E-3</v>
      </c>
      <c r="W40" s="104">
        <v>8.0999999999999996E-3</v>
      </c>
      <c r="X40" s="104">
        <v>1.9900000000000001E-2</v>
      </c>
      <c r="AA40" s="104">
        <v>3.0000000000000001E-3</v>
      </c>
      <c r="AB40" s="104">
        <v>8.2000000000000007E-3</v>
      </c>
      <c r="AH40" s="104"/>
      <c r="AI40" s="104"/>
    </row>
    <row r="41" spans="2:35" ht="19.5" customHeight="1" thickBot="1" x14ac:dyDescent="0.3">
      <c r="B41" s="110" t="s">
        <v>123</v>
      </c>
      <c r="C41" s="111">
        <f>IF($F$9=$S$15,S37,IF($F$9=$S$16,W37,IF($F$9=$S$17,AA37,IF($F$9=$S$18,S43,IF($F$9=$S$19,W43,IF($F$9=$S$20,AA43,""))))))</f>
        <v>6.7400000000000002E-2</v>
      </c>
      <c r="D41" s="112" t="s">
        <v>124</v>
      </c>
      <c r="E41" s="113">
        <f>IF($F$9=$S$15,T37,IF($F$9=$S$16,X37,IF($F$9=$S$17,AB37,IF($F$9=$S$18,T43,IF($F$9=$S$19,X43,IF($F$9=$S$20,AB43,""))))))</f>
        <v>9.4E-2</v>
      </c>
      <c r="F41" s="108"/>
      <c r="G41" s="109"/>
      <c r="H41" s="109"/>
      <c r="I41" s="103"/>
      <c r="J41" s="103"/>
      <c r="K41" s="103"/>
      <c r="L41" s="103"/>
      <c r="M41" s="103"/>
      <c r="N41" s="103"/>
      <c r="S41" s="104">
        <v>0.01</v>
      </c>
      <c r="T41" s="104">
        <v>1.9699999999999999E-2</v>
      </c>
      <c r="W41" s="104">
        <v>1.46E-2</v>
      </c>
      <c r="X41" s="104">
        <v>3.1600000000000003E-2</v>
      </c>
      <c r="AA41" s="104">
        <v>5.5999999999999999E-3</v>
      </c>
      <c r="AB41" s="104">
        <v>8.8999999999999999E-3</v>
      </c>
      <c r="AH41" s="104"/>
      <c r="AI41" s="104"/>
    </row>
    <row r="42" spans="2:35" ht="20.100000000000001" customHeight="1" thickBot="1" x14ac:dyDescent="0.3">
      <c r="B42" s="91" t="s">
        <v>133</v>
      </c>
      <c r="C42" s="91"/>
      <c r="D42" s="91"/>
      <c r="E42" s="91"/>
      <c r="F42" s="116">
        <v>6.4999999999999997E-3</v>
      </c>
      <c r="G42" s="117" t="str">
        <f>IF(F9="Escolha o tipo de obra","",IF(F42="","",IF(F42&lt;&gt;0.0065,"Em geral deve ser 0,65%","OK")))</f>
        <v>OK</v>
      </c>
      <c r="H42" s="117"/>
      <c r="I42" s="103"/>
      <c r="J42" s="103"/>
      <c r="K42" s="103"/>
      <c r="L42" s="103"/>
      <c r="M42" s="103"/>
      <c r="N42" s="103"/>
      <c r="S42" s="104">
        <v>1.01E-2</v>
      </c>
      <c r="T42" s="104">
        <v>1.11E-2</v>
      </c>
      <c r="W42" s="104">
        <v>9.4000000000000004E-3</v>
      </c>
      <c r="X42" s="104">
        <v>1.3299999999999999E-2</v>
      </c>
      <c r="AA42" s="104">
        <v>8.5000000000000006E-3</v>
      </c>
      <c r="AB42" s="104">
        <v>1.11E-2</v>
      </c>
      <c r="AH42" s="104"/>
      <c r="AI42" s="104"/>
    </row>
    <row r="43" spans="2:35" ht="20.100000000000001" customHeight="1" thickBot="1" x14ac:dyDescent="0.3">
      <c r="B43" s="91" t="s">
        <v>134</v>
      </c>
      <c r="C43" s="91"/>
      <c r="D43" s="91"/>
      <c r="E43" s="91"/>
      <c r="F43" s="116">
        <v>0.03</v>
      </c>
      <c r="G43" s="109" t="str">
        <f>IF(F9="Escolha o tipo de obra","",IF(F43="","",IF(F43&lt;&gt;0.03,"Em geral deve ser 3,00%","OK")))</f>
        <v>OK</v>
      </c>
      <c r="H43" s="109"/>
      <c r="I43" s="103"/>
      <c r="J43" s="103"/>
      <c r="K43" s="103"/>
      <c r="L43" s="103"/>
      <c r="M43" s="103"/>
      <c r="N43" s="103"/>
      <c r="S43" s="104">
        <v>0.08</v>
      </c>
      <c r="T43" s="104">
        <v>9.5100000000000004E-2</v>
      </c>
      <c r="W43" s="104">
        <v>7.1400000000000005E-2</v>
      </c>
      <c r="X43" s="104">
        <v>0.1043</v>
      </c>
      <c r="AA43" s="104">
        <v>3.5000000000000003E-2</v>
      </c>
      <c r="AB43" s="104">
        <v>6.2199999999999998E-2</v>
      </c>
      <c r="AH43" s="104"/>
      <c r="AI43" s="104"/>
    </row>
    <row r="44" spans="2:35" ht="20.100000000000001" customHeight="1" thickBot="1" x14ac:dyDescent="0.3">
      <c r="B44" s="91" t="s">
        <v>135</v>
      </c>
      <c r="C44" s="91"/>
      <c r="D44" s="91"/>
      <c r="E44" s="91"/>
      <c r="F44" s="118">
        <v>0.03</v>
      </c>
      <c r="G44" s="109" t="str">
        <f>IF(F9="Escolha o tipo de obra","",IF(F44="","",IF(F44&gt;0.05,"FORA DO LIMITE","OK")))</f>
        <v>OK</v>
      </c>
      <c r="H44" s="109"/>
      <c r="I44" s="103"/>
      <c r="J44" s="103"/>
      <c r="K44" s="103"/>
      <c r="L44" s="103"/>
      <c r="M44" s="103"/>
      <c r="N44" s="103"/>
    </row>
    <row r="45" spans="2:35" ht="20.100000000000001" customHeight="1" thickBot="1" x14ac:dyDescent="0.3">
      <c r="B45" s="91" t="s">
        <v>136</v>
      </c>
      <c r="C45" s="91"/>
      <c r="D45" s="91"/>
      <c r="E45" s="91"/>
      <c r="F45" s="119">
        <f>IF(F12="ONERADO",0,IF(F12="DESONERADO",0.045,""))</f>
        <v>0</v>
      </c>
      <c r="G45" s="109" t="str">
        <f>IF(F12="Escolha o regime de contribuição","",IF(F12="DESONERADO","OK",IF(F12="ONERADO","OK")))</f>
        <v>OK</v>
      </c>
      <c r="H45" s="109"/>
      <c r="I45" s="103"/>
      <c r="J45" s="103"/>
      <c r="K45" s="103"/>
      <c r="L45" s="103"/>
      <c r="M45" s="103"/>
      <c r="N45" s="103"/>
    </row>
    <row r="46" spans="2:35" ht="15" x14ac:dyDescent="0.25">
      <c r="B46" s="120"/>
      <c r="C46" s="120"/>
      <c r="D46" s="120"/>
      <c r="E46" s="120"/>
      <c r="F46" s="121"/>
      <c r="G46" s="122"/>
      <c r="H46" s="122"/>
      <c r="I46" s="122"/>
      <c r="J46" s="122"/>
      <c r="K46" s="122"/>
      <c r="L46" s="122"/>
      <c r="M46" s="122"/>
      <c r="N46" s="122"/>
    </row>
    <row r="47" spans="2:35" ht="15" x14ac:dyDescent="0.25">
      <c r="B47" s="120"/>
      <c r="C47" s="120"/>
      <c r="D47" s="120"/>
      <c r="E47" s="120"/>
      <c r="F47" s="121"/>
      <c r="G47" s="122"/>
      <c r="H47" s="122"/>
      <c r="I47" s="122"/>
      <c r="J47" s="122"/>
      <c r="K47" s="122"/>
      <c r="L47" s="122"/>
      <c r="M47" s="122"/>
      <c r="N47" s="122"/>
    </row>
    <row r="48" spans="2:35" ht="15" x14ac:dyDescent="0.25">
      <c r="B48" s="120"/>
      <c r="C48" s="120"/>
      <c r="D48" s="120"/>
      <c r="E48" s="120"/>
      <c r="F48" s="121"/>
      <c r="G48" s="122"/>
      <c r="H48" s="122"/>
      <c r="I48" s="122"/>
      <c r="J48" s="122"/>
      <c r="K48" s="122"/>
      <c r="L48" s="122"/>
      <c r="M48" s="122"/>
      <c r="N48" s="122"/>
    </row>
    <row r="49" spans="2:16" ht="15" x14ac:dyDescent="0.25">
      <c r="B49" s="120"/>
      <c r="C49" s="120"/>
      <c r="D49" s="120"/>
      <c r="E49" s="120"/>
      <c r="F49" s="121"/>
      <c r="G49" s="122"/>
      <c r="H49" s="122"/>
      <c r="I49" s="122"/>
      <c r="J49" s="122"/>
      <c r="K49" s="122"/>
      <c r="L49" s="122"/>
      <c r="M49" s="122"/>
      <c r="N49" s="122"/>
    </row>
    <row r="50" spans="2:16" ht="12.75" customHeight="1" x14ac:dyDescent="0.25"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</row>
    <row r="51" spans="2:16" ht="12.75" customHeight="1" x14ac:dyDescent="0.25">
      <c r="B51" s="123"/>
      <c r="C51" s="124" t="s">
        <v>137</v>
      </c>
      <c r="D51" s="124"/>
      <c r="E51" s="124"/>
      <c r="F51" s="124"/>
      <c r="G51" s="124"/>
      <c r="H51" s="124"/>
      <c r="I51" s="123"/>
      <c r="J51" s="123"/>
      <c r="K51" s="123"/>
      <c r="L51" s="123"/>
      <c r="M51" s="123"/>
      <c r="N51" s="123"/>
      <c r="P51" s="125" t="s">
        <v>138</v>
      </c>
    </row>
    <row r="52" spans="2:16" ht="12.75" customHeight="1" x14ac:dyDescent="0.25"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P52" s="125" t="s">
        <v>139</v>
      </c>
    </row>
    <row r="53" spans="2:16" ht="12.75" customHeight="1" x14ac:dyDescent="0.25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</row>
    <row r="54" spans="2:16" ht="15" x14ac:dyDescent="0.25"/>
    <row r="55" spans="2:16" ht="15" x14ac:dyDescent="0.25"/>
    <row r="56" spans="2:16" ht="15" x14ac:dyDescent="0.25"/>
    <row r="57" spans="2:16" ht="15" x14ac:dyDescent="0.25"/>
    <row r="58" spans="2:16" ht="15" x14ac:dyDescent="0.25">
      <c r="H58" s="126"/>
      <c r="I58" s="127"/>
      <c r="J58" s="127"/>
      <c r="K58" s="127"/>
      <c r="L58" s="127"/>
      <c r="M58" s="127"/>
      <c r="N58" s="126"/>
    </row>
    <row r="59" spans="2:16" ht="29.1" customHeight="1" x14ac:dyDescent="0.25"/>
    <row r="60" spans="2:16" ht="15" hidden="1" x14ac:dyDescent="0.25"/>
    <row r="61" spans="2:16" ht="15" x14ac:dyDescent="0.25"/>
    <row r="62" spans="2:16" ht="1.5" hidden="1" customHeight="1" x14ac:dyDescent="0.25"/>
  </sheetData>
  <mergeCells count="41">
    <mergeCell ref="B45:E45"/>
    <mergeCell ref="G45:H45"/>
    <mergeCell ref="C51:H51"/>
    <mergeCell ref="B40:E40"/>
    <mergeCell ref="F40:F41"/>
    <mergeCell ref="G40:H41"/>
    <mergeCell ref="I40:N45"/>
    <mergeCell ref="B42:E42"/>
    <mergeCell ref="G42:H42"/>
    <mergeCell ref="B43:E43"/>
    <mergeCell ref="G43:H43"/>
    <mergeCell ref="B44:E44"/>
    <mergeCell ref="G44:H44"/>
    <mergeCell ref="G34:H35"/>
    <mergeCell ref="B36:E36"/>
    <mergeCell ref="F36:F37"/>
    <mergeCell ref="G36:H37"/>
    <mergeCell ref="I36:N39"/>
    <mergeCell ref="B38:E38"/>
    <mergeCell ref="F38:F39"/>
    <mergeCell ref="G38:H39"/>
    <mergeCell ref="B22:E30"/>
    <mergeCell ref="I29:N29"/>
    <mergeCell ref="I30:N35"/>
    <mergeCell ref="B31:E31"/>
    <mergeCell ref="G31:H31"/>
    <mergeCell ref="B32:E32"/>
    <mergeCell ref="F32:F33"/>
    <mergeCell ref="G32:H33"/>
    <mergeCell ref="B34:E34"/>
    <mergeCell ref="F34:F35"/>
    <mergeCell ref="C3:N3"/>
    <mergeCell ref="B7:N8"/>
    <mergeCell ref="B9:E11"/>
    <mergeCell ref="F9:H11"/>
    <mergeCell ref="I9:N9"/>
    <mergeCell ref="I10:N28"/>
    <mergeCell ref="B12:E15"/>
    <mergeCell ref="F12:H15"/>
    <mergeCell ref="B16:E21"/>
    <mergeCell ref="F16:H30"/>
  </mergeCells>
  <conditionalFormatting sqref="F16">
    <cfRule type="cellIs" dxfId="7" priority="1" stopIfTrue="1" operator="equal">
      <formula>"OK"</formula>
    </cfRule>
    <cfRule type="cellIs" dxfId="6" priority="2" stopIfTrue="1" operator="equal">
      <formula>"FORA DA FAIXA"</formula>
    </cfRule>
    <cfRule type="cellIs" dxfId="5" priority="3" stopIfTrue="1" operator="equal">
      <formula>"VERIFICAR ITENS"</formula>
    </cfRule>
  </conditionalFormatting>
  <conditionalFormatting sqref="G32:G44">
    <cfRule type="cellIs" dxfId="4" priority="4" stopIfTrue="1" operator="equal">
      <formula>"OK"</formula>
    </cfRule>
    <cfRule type="cellIs" dxfId="3" priority="5" stopIfTrue="1" operator="equal">
      <formula>"FORA DO LIMITE"</formula>
    </cfRule>
  </conditionalFormatting>
  <conditionalFormatting sqref="G45:H49">
    <cfRule type="cellIs" dxfId="2" priority="6" stopIfTrue="1" operator="equal">
      <formula>"OK"</formula>
    </cfRule>
    <cfRule type="cellIs" dxfId="1" priority="7" stopIfTrue="1" operator="equal">
      <formula>"FORA DO LIMITE"</formula>
    </cfRule>
    <cfRule type="cellIs" dxfId="0" priority="8" stopIfTrue="1" operator="equal">
      <formula>"Deixar em branco o campo ao lado"</formula>
    </cfRule>
  </conditionalFormatting>
  <dataValidations count="3">
    <dataValidation type="list" allowBlank="1" showErrorMessage="1" sqref="F12:H15 JB12:JD15 SX12:SZ15 ACT12:ACV15 AMP12:AMR15 AWL12:AWN15 BGH12:BGJ15 BQD12:BQF15 BZZ12:CAB15 CJV12:CJX15 CTR12:CTT15 DDN12:DDP15 DNJ12:DNL15 DXF12:DXH15 EHB12:EHD15 EQX12:EQZ15 FAT12:FAV15 FKP12:FKR15 FUL12:FUN15 GEH12:GEJ15 GOD12:GOF15 GXZ12:GYB15 HHV12:HHX15 HRR12:HRT15 IBN12:IBP15 ILJ12:ILL15 IVF12:IVH15 JFB12:JFD15 JOX12:JOZ15 JYT12:JYV15 KIP12:KIR15 KSL12:KSN15 LCH12:LCJ15 LMD12:LMF15 LVZ12:LWB15 MFV12:MFX15 MPR12:MPT15 MZN12:MZP15 NJJ12:NJL15 NTF12:NTH15 ODB12:ODD15 OMX12:OMZ15 OWT12:OWV15 PGP12:PGR15 PQL12:PQN15 QAH12:QAJ15 QKD12:QKF15 QTZ12:QUB15 RDV12:RDX15 RNR12:RNT15 RXN12:RXP15 SHJ12:SHL15 SRF12:SRH15 TBB12:TBD15 TKX12:TKZ15 TUT12:TUV15 UEP12:UER15 UOL12:UON15 UYH12:UYJ15 VID12:VIF15 VRZ12:VSB15 WBV12:WBX15 WLR12:WLT15 WVN12:WVP15 F65548:H65551 JB65548:JD65551 SX65548:SZ65551 ACT65548:ACV65551 AMP65548:AMR65551 AWL65548:AWN65551 BGH65548:BGJ65551 BQD65548:BQF65551 BZZ65548:CAB65551 CJV65548:CJX65551 CTR65548:CTT65551 DDN65548:DDP65551 DNJ65548:DNL65551 DXF65548:DXH65551 EHB65548:EHD65551 EQX65548:EQZ65551 FAT65548:FAV65551 FKP65548:FKR65551 FUL65548:FUN65551 GEH65548:GEJ65551 GOD65548:GOF65551 GXZ65548:GYB65551 HHV65548:HHX65551 HRR65548:HRT65551 IBN65548:IBP65551 ILJ65548:ILL65551 IVF65548:IVH65551 JFB65548:JFD65551 JOX65548:JOZ65551 JYT65548:JYV65551 KIP65548:KIR65551 KSL65548:KSN65551 LCH65548:LCJ65551 LMD65548:LMF65551 LVZ65548:LWB65551 MFV65548:MFX65551 MPR65548:MPT65551 MZN65548:MZP65551 NJJ65548:NJL65551 NTF65548:NTH65551 ODB65548:ODD65551 OMX65548:OMZ65551 OWT65548:OWV65551 PGP65548:PGR65551 PQL65548:PQN65551 QAH65548:QAJ65551 QKD65548:QKF65551 QTZ65548:QUB65551 RDV65548:RDX65551 RNR65548:RNT65551 RXN65548:RXP65551 SHJ65548:SHL65551 SRF65548:SRH65551 TBB65548:TBD65551 TKX65548:TKZ65551 TUT65548:TUV65551 UEP65548:UER65551 UOL65548:UON65551 UYH65548:UYJ65551 VID65548:VIF65551 VRZ65548:VSB65551 WBV65548:WBX65551 WLR65548:WLT65551 WVN65548:WVP65551 F131084:H131087 JB131084:JD131087 SX131084:SZ131087 ACT131084:ACV131087 AMP131084:AMR131087 AWL131084:AWN131087 BGH131084:BGJ131087 BQD131084:BQF131087 BZZ131084:CAB131087 CJV131084:CJX131087 CTR131084:CTT131087 DDN131084:DDP131087 DNJ131084:DNL131087 DXF131084:DXH131087 EHB131084:EHD131087 EQX131084:EQZ131087 FAT131084:FAV131087 FKP131084:FKR131087 FUL131084:FUN131087 GEH131084:GEJ131087 GOD131084:GOF131087 GXZ131084:GYB131087 HHV131084:HHX131087 HRR131084:HRT131087 IBN131084:IBP131087 ILJ131084:ILL131087 IVF131084:IVH131087 JFB131084:JFD131087 JOX131084:JOZ131087 JYT131084:JYV131087 KIP131084:KIR131087 KSL131084:KSN131087 LCH131084:LCJ131087 LMD131084:LMF131087 LVZ131084:LWB131087 MFV131084:MFX131087 MPR131084:MPT131087 MZN131084:MZP131087 NJJ131084:NJL131087 NTF131084:NTH131087 ODB131084:ODD131087 OMX131084:OMZ131087 OWT131084:OWV131087 PGP131084:PGR131087 PQL131084:PQN131087 QAH131084:QAJ131087 QKD131084:QKF131087 QTZ131084:QUB131087 RDV131084:RDX131087 RNR131084:RNT131087 RXN131084:RXP131087 SHJ131084:SHL131087 SRF131084:SRH131087 TBB131084:TBD131087 TKX131084:TKZ131087 TUT131084:TUV131087 UEP131084:UER131087 UOL131084:UON131087 UYH131084:UYJ131087 VID131084:VIF131087 VRZ131084:VSB131087 WBV131084:WBX131087 WLR131084:WLT131087 WVN131084:WVP131087 F196620:H196623 JB196620:JD196623 SX196620:SZ196623 ACT196620:ACV196623 AMP196620:AMR196623 AWL196620:AWN196623 BGH196620:BGJ196623 BQD196620:BQF196623 BZZ196620:CAB196623 CJV196620:CJX196623 CTR196620:CTT196623 DDN196620:DDP196623 DNJ196620:DNL196623 DXF196620:DXH196623 EHB196620:EHD196623 EQX196620:EQZ196623 FAT196620:FAV196623 FKP196620:FKR196623 FUL196620:FUN196623 GEH196620:GEJ196623 GOD196620:GOF196623 GXZ196620:GYB196623 HHV196620:HHX196623 HRR196620:HRT196623 IBN196620:IBP196623 ILJ196620:ILL196623 IVF196620:IVH196623 JFB196620:JFD196623 JOX196620:JOZ196623 JYT196620:JYV196623 KIP196620:KIR196623 KSL196620:KSN196623 LCH196620:LCJ196623 LMD196620:LMF196623 LVZ196620:LWB196623 MFV196620:MFX196623 MPR196620:MPT196623 MZN196620:MZP196623 NJJ196620:NJL196623 NTF196620:NTH196623 ODB196620:ODD196623 OMX196620:OMZ196623 OWT196620:OWV196623 PGP196620:PGR196623 PQL196620:PQN196623 QAH196620:QAJ196623 QKD196620:QKF196623 QTZ196620:QUB196623 RDV196620:RDX196623 RNR196620:RNT196623 RXN196620:RXP196623 SHJ196620:SHL196623 SRF196620:SRH196623 TBB196620:TBD196623 TKX196620:TKZ196623 TUT196620:TUV196623 UEP196620:UER196623 UOL196620:UON196623 UYH196620:UYJ196623 VID196620:VIF196623 VRZ196620:VSB196623 WBV196620:WBX196623 WLR196620:WLT196623 WVN196620:WVP196623 F262156:H262159 JB262156:JD262159 SX262156:SZ262159 ACT262156:ACV262159 AMP262156:AMR262159 AWL262156:AWN262159 BGH262156:BGJ262159 BQD262156:BQF262159 BZZ262156:CAB262159 CJV262156:CJX262159 CTR262156:CTT262159 DDN262156:DDP262159 DNJ262156:DNL262159 DXF262156:DXH262159 EHB262156:EHD262159 EQX262156:EQZ262159 FAT262156:FAV262159 FKP262156:FKR262159 FUL262156:FUN262159 GEH262156:GEJ262159 GOD262156:GOF262159 GXZ262156:GYB262159 HHV262156:HHX262159 HRR262156:HRT262159 IBN262156:IBP262159 ILJ262156:ILL262159 IVF262156:IVH262159 JFB262156:JFD262159 JOX262156:JOZ262159 JYT262156:JYV262159 KIP262156:KIR262159 KSL262156:KSN262159 LCH262156:LCJ262159 LMD262156:LMF262159 LVZ262156:LWB262159 MFV262156:MFX262159 MPR262156:MPT262159 MZN262156:MZP262159 NJJ262156:NJL262159 NTF262156:NTH262159 ODB262156:ODD262159 OMX262156:OMZ262159 OWT262156:OWV262159 PGP262156:PGR262159 PQL262156:PQN262159 QAH262156:QAJ262159 QKD262156:QKF262159 QTZ262156:QUB262159 RDV262156:RDX262159 RNR262156:RNT262159 RXN262156:RXP262159 SHJ262156:SHL262159 SRF262156:SRH262159 TBB262156:TBD262159 TKX262156:TKZ262159 TUT262156:TUV262159 UEP262156:UER262159 UOL262156:UON262159 UYH262156:UYJ262159 VID262156:VIF262159 VRZ262156:VSB262159 WBV262156:WBX262159 WLR262156:WLT262159 WVN262156:WVP262159 F327692:H327695 JB327692:JD327695 SX327692:SZ327695 ACT327692:ACV327695 AMP327692:AMR327695 AWL327692:AWN327695 BGH327692:BGJ327695 BQD327692:BQF327695 BZZ327692:CAB327695 CJV327692:CJX327695 CTR327692:CTT327695 DDN327692:DDP327695 DNJ327692:DNL327695 DXF327692:DXH327695 EHB327692:EHD327695 EQX327692:EQZ327695 FAT327692:FAV327695 FKP327692:FKR327695 FUL327692:FUN327695 GEH327692:GEJ327695 GOD327692:GOF327695 GXZ327692:GYB327695 HHV327692:HHX327695 HRR327692:HRT327695 IBN327692:IBP327695 ILJ327692:ILL327695 IVF327692:IVH327695 JFB327692:JFD327695 JOX327692:JOZ327695 JYT327692:JYV327695 KIP327692:KIR327695 KSL327692:KSN327695 LCH327692:LCJ327695 LMD327692:LMF327695 LVZ327692:LWB327695 MFV327692:MFX327695 MPR327692:MPT327695 MZN327692:MZP327695 NJJ327692:NJL327695 NTF327692:NTH327695 ODB327692:ODD327695 OMX327692:OMZ327695 OWT327692:OWV327695 PGP327692:PGR327695 PQL327692:PQN327695 QAH327692:QAJ327695 QKD327692:QKF327695 QTZ327692:QUB327695 RDV327692:RDX327695 RNR327692:RNT327695 RXN327692:RXP327695 SHJ327692:SHL327695 SRF327692:SRH327695 TBB327692:TBD327695 TKX327692:TKZ327695 TUT327692:TUV327695 UEP327692:UER327695 UOL327692:UON327695 UYH327692:UYJ327695 VID327692:VIF327695 VRZ327692:VSB327695 WBV327692:WBX327695 WLR327692:WLT327695 WVN327692:WVP327695 F393228:H393231 JB393228:JD393231 SX393228:SZ393231 ACT393228:ACV393231 AMP393228:AMR393231 AWL393228:AWN393231 BGH393228:BGJ393231 BQD393228:BQF393231 BZZ393228:CAB393231 CJV393228:CJX393231 CTR393228:CTT393231 DDN393228:DDP393231 DNJ393228:DNL393231 DXF393228:DXH393231 EHB393228:EHD393231 EQX393228:EQZ393231 FAT393228:FAV393231 FKP393228:FKR393231 FUL393228:FUN393231 GEH393228:GEJ393231 GOD393228:GOF393231 GXZ393228:GYB393231 HHV393228:HHX393231 HRR393228:HRT393231 IBN393228:IBP393231 ILJ393228:ILL393231 IVF393228:IVH393231 JFB393228:JFD393231 JOX393228:JOZ393231 JYT393228:JYV393231 KIP393228:KIR393231 KSL393228:KSN393231 LCH393228:LCJ393231 LMD393228:LMF393231 LVZ393228:LWB393231 MFV393228:MFX393231 MPR393228:MPT393231 MZN393228:MZP393231 NJJ393228:NJL393231 NTF393228:NTH393231 ODB393228:ODD393231 OMX393228:OMZ393231 OWT393228:OWV393231 PGP393228:PGR393231 PQL393228:PQN393231 QAH393228:QAJ393231 QKD393228:QKF393231 QTZ393228:QUB393231 RDV393228:RDX393231 RNR393228:RNT393231 RXN393228:RXP393231 SHJ393228:SHL393231 SRF393228:SRH393231 TBB393228:TBD393231 TKX393228:TKZ393231 TUT393228:TUV393231 UEP393228:UER393231 UOL393228:UON393231 UYH393228:UYJ393231 VID393228:VIF393231 VRZ393228:VSB393231 WBV393228:WBX393231 WLR393228:WLT393231 WVN393228:WVP393231 F458764:H458767 JB458764:JD458767 SX458764:SZ458767 ACT458764:ACV458767 AMP458764:AMR458767 AWL458764:AWN458767 BGH458764:BGJ458767 BQD458764:BQF458767 BZZ458764:CAB458767 CJV458764:CJX458767 CTR458764:CTT458767 DDN458764:DDP458767 DNJ458764:DNL458767 DXF458764:DXH458767 EHB458764:EHD458767 EQX458764:EQZ458767 FAT458764:FAV458767 FKP458764:FKR458767 FUL458764:FUN458767 GEH458764:GEJ458767 GOD458764:GOF458767 GXZ458764:GYB458767 HHV458764:HHX458767 HRR458764:HRT458767 IBN458764:IBP458767 ILJ458764:ILL458767 IVF458764:IVH458767 JFB458764:JFD458767 JOX458764:JOZ458767 JYT458764:JYV458767 KIP458764:KIR458767 KSL458764:KSN458767 LCH458764:LCJ458767 LMD458764:LMF458767 LVZ458764:LWB458767 MFV458764:MFX458767 MPR458764:MPT458767 MZN458764:MZP458767 NJJ458764:NJL458767 NTF458764:NTH458767 ODB458764:ODD458767 OMX458764:OMZ458767 OWT458764:OWV458767 PGP458764:PGR458767 PQL458764:PQN458767 QAH458764:QAJ458767 QKD458764:QKF458767 QTZ458764:QUB458767 RDV458764:RDX458767 RNR458764:RNT458767 RXN458764:RXP458767 SHJ458764:SHL458767 SRF458764:SRH458767 TBB458764:TBD458767 TKX458764:TKZ458767 TUT458764:TUV458767 UEP458764:UER458767 UOL458764:UON458767 UYH458764:UYJ458767 VID458764:VIF458767 VRZ458764:VSB458767 WBV458764:WBX458767 WLR458764:WLT458767 WVN458764:WVP458767 F524300:H524303 JB524300:JD524303 SX524300:SZ524303 ACT524300:ACV524303 AMP524300:AMR524303 AWL524300:AWN524303 BGH524300:BGJ524303 BQD524300:BQF524303 BZZ524300:CAB524303 CJV524300:CJX524303 CTR524300:CTT524303 DDN524300:DDP524303 DNJ524300:DNL524303 DXF524300:DXH524303 EHB524300:EHD524303 EQX524300:EQZ524303 FAT524300:FAV524303 FKP524300:FKR524303 FUL524300:FUN524303 GEH524300:GEJ524303 GOD524300:GOF524303 GXZ524300:GYB524303 HHV524300:HHX524303 HRR524300:HRT524303 IBN524300:IBP524303 ILJ524300:ILL524303 IVF524300:IVH524303 JFB524300:JFD524303 JOX524300:JOZ524303 JYT524300:JYV524303 KIP524300:KIR524303 KSL524300:KSN524303 LCH524300:LCJ524303 LMD524300:LMF524303 LVZ524300:LWB524303 MFV524300:MFX524303 MPR524300:MPT524303 MZN524300:MZP524303 NJJ524300:NJL524303 NTF524300:NTH524303 ODB524300:ODD524303 OMX524300:OMZ524303 OWT524300:OWV524303 PGP524300:PGR524303 PQL524300:PQN524303 QAH524300:QAJ524303 QKD524300:QKF524303 QTZ524300:QUB524303 RDV524300:RDX524303 RNR524300:RNT524303 RXN524300:RXP524303 SHJ524300:SHL524303 SRF524300:SRH524303 TBB524300:TBD524303 TKX524300:TKZ524303 TUT524300:TUV524303 UEP524300:UER524303 UOL524300:UON524303 UYH524300:UYJ524303 VID524300:VIF524303 VRZ524300:VSB524303 WBV524300:WBX524303 WLR524300:WLT524303 WVN524300:WVP524303 F589836:H589839 JB589836:JD589839 SX589836:SZ589839 ACT589836:ACV589839 AMP589836:AMR589839 AWL589836:AWN589839 BGH589836:BGJ589839 BQD589836:BQF589839 BZZ589836:CAB589839 CJV589836:CJX589839 CTR589836:CTT589839 DDN589836:DDP589839 DNJ589836:DNL589839 DXF589836:DXH589839 EHB589836:EHD589839 EQX589836:EQZ589839 FAT589836:FAV589839 FKP589836:FKR589839 FUL589836:FUN589839 GEH589836:GEJ589839 GOD589836:GOF589839 GXZ589836:GYB589839 HHV589836:HHX589839 HRR589836:HRT589839 IBN589836:IBP589839 ILJ589836:ILL589839 IVF589836:IVH589839 JFB589836:JFD589839 JOX589836:JOZ589839 JYT589836:JYV589839 KIP589836:KIR589839 KSL589836:KSN589839 LCH589836:LCJ589839 LMD589836:LMF589839 LVZ589836:LWB589839 MFV589836:MFX589839 MPR589836:MPT589839 MZN589836:MZP589839 NJJ589836:NJL589839 NTF589836:NTH589839 ODB589836:ODD589839 OMX589836:OMZ589839 OWT589836:OWV589839 PGP589836:PGR589839 PQL589836:PQN589839 QAH589836:QAJ589839 QKD589836:QKF589839 QTZ589836:QUB589839 RDV589836:RDX589839 RNR589836:RNT589839 RXN589836:RXP589839 SHJ589836:SHL589839 SRF589836:SRH589839 TBB589836:TBD589839 TKX589836:TKZ589839 TUT589836:TUV589839 UEP589836:UER589839 UOL589836:UON589839 UYH589836:UYJ589839 VID589836:VIF589839 VRZ589836:VSB589839 WBV589836:WBX589839 WLR589836:WLT589839 WVN589836:WVP589839 F655372:H655375 JB655372:JD655375 SX655372:SZ655375 ACT655372:ACV655375 AMP655372:AMR655375 AWL655372:AWN655375 BGH655372:BGJ655375 BQD655372:BQF655375 BZZ655372:CAB655375 CJV655372:CJX655375 CTR655372:CTT655375 DDN655372:DDP655375 DNJ655372:DNL655375 DXF655372:DXH655375 EHB655372:EHD655375 EQX655372:EQZ655375 FAT655372:FAV655375 FKP655372:FKR655375 FUL655372:FUN655375 GEH655372:GEJ655375 GOD655372:GOF655375 GXZ655372:GYB655375 HHV655372:HHX655375 HRR655372:HRT655375 IBN655372:IBP655375 ILJ655372:ILL655375 IVF655372:IVH655375 JFB655372:JFD655375 JOX655372:JOZ655375 JYT655372:JYV655375 KIP655372:KIR655375 KSL655372:KSN655375 LCH655372:LCJ655375 LMD655372:LMF655375 LVZ655372:LWB655375 MFV655372:MFX655375 MPR655372:MPT655375 MZN655372:MZP655375 NJJ655372:NJL655375 NTF655372:NTH655375 ODB655372:ODD655375 OMX655372:OMZ655375 OWT655372:OWV655375 PGP655372:PGR655375 PQL655372:PQN655375 QAH655372:QAJ655375 QKD655372:QKF655375 QTZ655372:QUB655375 RDV655372:RDX655375 RNR655372:RNT655375 RXN655372:RXP655375 SHJ655372:SHL655375 SRF655372:SRH655375 TBB655372:TBD655375 TKX655372:TKZ655375 TUT655372:TUV655375 UEP655372:UER655375 UOL655372:UON655375 UYH655372:UYJ655375 VID655372:VIF655375 VRZ655372:VSB655375 WBV655372:WBX655375 WLR655372:WLT655375 WVN655372:WVP655375 F720908:H720911 JB720908:JD720911 SX720908:SZ720911 ACT720908:ACV720911 AMP720908:AMR720911 AWL720908:AWN720911 BGH720908:BGJ720911 BQD720908:BQF720911 BZZ720908:CAB720911 CJV720908:CJX720911 CTR720908:CTT720911 DDN720908:DDP720911 DNJ720908:DNL720911 DXF720908:DXH720911 EHB720908:EHD720911 EQX720908:EQZ720911 FAT720908:FAV720911 FKP720908:FKR720911 FUL720908:FUN720911 GEH720908:GEJ720911 GOD720908:GOF720911 GXZ720908:GYB720911 HHV720908:HHX720911 HRR720908:HRT720911 IBN720908:IBP720911 ILJ720908:ILL720911 IVF720908:IVH720911 JFB720908:JFD720911 JOX720908:JOZ720911 JYT720908:JYV720911 KIP720908:KIR720911 KSL720908:KSN720911 LCH720908:LCJ720911 LMD720908:LMF720911 LVZ720908:LWB720911 MFV720908:MFX720911 MPR720908:MPT720911 MZN720908:MZP720911 NJJ720908:NJL720911 NTF720908:NTH720911 ODB720908:ODD720911 OMX720908:OMZ720911 OWT720908:OWV720911 PGP720908:PGR720911 PQL720908:PQN720911 QAH720908:QAJ720911 QKD720908:QKF720911 QTZ720908:QUB720911 RDV720908:RDX720911 RNR720908:RNT720911 RXN720908:RXP720911 SHJ720908:SHL720911 SRF720908:SRH720911 TBB720908:TBD720911 TKX720908:TKZ720911 TUT720908:TUV720911 UEP720908:UER720911 UOL720908:UON720911 UYH720908:UYJ720911 VID720908:VIF720911 VRZ720908:VSB720911 WBV720908:WBX720911 WLR720908:WLT720911 WVN720908:WVP720911 F786444:H786447 JB786444:JD786447 SX786444:SZ786447 ACT786444:ACV786447 AMP786444:AMR786447 AWL786444:AWN786447 BGH786444:BGJ786447 BQD786444:BQF786447 BZZ786444:CAB786447 CJV786444:CJX786447 CTR786444:CTT786447 DDN786444:DDP786447 DNJ786444:DNL786447 DXF786444:DXH786447 EHB786444:EHD786447 EQX786444:EQZ786447 FAT786444:FAV786447 FKP786444:FKR786447 FUL786444:FUN786447 GEH786444:GEJ786447 GOD786444:GOF786447 GXZ786444:GYB786447 HHV786444:HHX786447 HRR786444:HRT786447 IBN786444:IBP786447 ILJ786444:ILL786447 IVF786444:IVH786447 JFB786444:JFD786447 JOX786444:JOZ786447 JYT786444:JYV786447 KIP786444:KIR786447 KSL786444:KSN786447 LCH786444:LCJ786447 LMD786444:LMF786447 LVZ786444:LWB786447 MFV786444:MFX786447 MPR786444:MPT786447 MZN786444:MZP786447 NJJ786444:NJL786447 NTF786444:NTH786447 ODB786444:ODD786447 OMX786444:OMZ786447 OWT786444:OWV786447 PGP786444:PGR786447 PQL786444:PQN786447 QAH786444:QAJ786447 QKD786444:QKF786447 QTZ786444:QUB786447 RDV786444:RDX786447 RNR786444:RNT786447 RXN786444:RXP786447 SHJ786444:SHL786447 SRF786444:SRH786447 TBB786444:TBD786447 TKX786444:TKZ786447 TUT786444:TUV786447 UEP786444:UER786447 UOL786444:UON786447 UYH786444:UYJ786447 VID786444:VIF786447 VRZ786444:VSB786447 WBV786444:WBX786447 WLR786444:WLT786447 WVN786444:WVP786447 F851980:H851983 JB851980:JD851983 SX851980:SZ851983 ACT851980:ACV851983 AMP851980:AMR851983 AWL851980:AWN851983 BGH851980:BGJ851983 BQD851980:BQF851983 BZZ851980:CAB851983 CJV851980:CJX851983 CTR851980:CTT851983 DDN851980:DDP851983 DNJ851980:DNL851983 DXF851980:DXH851983 EHB851980:EHD851983 EQX851980:EQZ851983 FAT851980:FAV851983 FKP851980:FKR851983 FUL851980:FUN851983 GEH851980:GEJ851983 GOD851980:GOF851983 GXZ851980:GYB851983 HHV851980:HHX851983 HRR851980:HRT851983 IBN851980:IBP851983 ILJ851980:ILL851983 IVF851980:IVH851983 JFB851980:JFD851983 JOX851980:JOZ851983 JYT851980:JYV851983 KIP851980:KIR851983 KSL851980:KSN851983 LCH851980:LCJ851983 LMD851980:LMF851983 LVZ851980:LWB851983 MFV851980:MFX851983 MPR851980:MPT851983 MZN851980:MZP851983 NJJ851980:NJL851983 NTF851980:NTH851983 ODB851980:ODD851983 OMX851980:OMZ851983 OWT851980:OWV851983 PGP851980:PGR851983 PQL851980:PQN851983 QAH851980:QAJ851983 QKD851980:QKF851983 QTZ851980:QUB851983 RDV851980:RDX851983 RNR851980:RNT851983 RXN851980:RXP851983 SHJ851980:SHL851983 SRF851980:SRH851983 TBB851980:TBD851983 TKX851980:TKZ851983 TUT851980:TUV851983 UEP851980:UER851983 UOL851980:UON851983 UYH851980:UYJ851983 VID851980:VIF851983 VRZ851980:VSB851983 WBV851980:WBX851983 WLR851980:WLT851983 WVN851980:WVP851983 F917516:H917519 JB917516:JD917519 SX917516:SZ917519 ACT917516:ACV917519 AMP917516:AMR917519 AWL917516:AWN917519 BGH917516:BGJ917519 BQD917516:BQF917519 BZZ917516:CAB917519 CJV917516:CJX917519 CTR917516:CTT917519 DDN917516:DDP917519 DNJ917516:DNL917519 DXF917516:DXH917519 EHB917516:EHD917519 EQX917516:EQZ917519 FAT917516:FAV917519 FKP917516:FKR917519 FUL917516:FUN917519 GEH917516:GEJ917519 GOD917516:GOF917519 GXZ917516:GYB917519 HHV917516:HHX917519 HRR917516:HRT917519 IBN917516:IBP917519 ILJ917516:ILL917519 IVF917516:IVH917519 JFB917516:JFD917519 JOX917516:JOZ917519 JYT917516:JYV917519 KIP917516:KIR917519 KSL917516:KSN917519 LCH917516:LCJ917519 LMD917516:LMF917519 LVZ917516:LWB917519 MFV917516:MFX917519 MPR917516:MPT917519 MZN917516:MZP917519 NJJ917516:NJL917519 NTF917516:NTH917519 ODB917516:ODD917519 OMX917516:OMZ917519 OWT917516:OWV917519 PGP917516:PGR917519 PQL917516:PQN917519 QAH917516:QAJ917519 QKD917516:QKF917519 QTZ917516:QUB917519 RDV917516:RDX917519 RNR917516:RNT917519 RXN917516:RXP917519 SHJ917516:SHL917519 SRF917516:SRH917519 TBB917516:TBD917519 TKX917516:TKZ917519 TUT917516:TUV917519 UEP917516:UER917519 UOL917516:UON917519 UYH917516:UYJ917519 VID917516:VIF917519 VRZ917516:VSB917519 WBV917516:WBX917519 WLR917516:WLT917519 WVN917516:WVP917519 F983052:H983055 JB983052:JD983055 SX983052:SZ983055 ACT983052:ACV983055 AMP983052:AMR983055 AWL983052:AWN983055 BGH983052:BGJ983055 BQD983052:BQF983055 BZZ983052:CAB983055 CJV983052:CJX983055 CTR983052:CTT983055 DDN983052:DDP983055 DNJ983052:DNL983055 DXF983052:DXH983055 EHB983052:EHD983055 EQX983052:EQZ983055 FAT983052:FAV983055 FKP983052:FKR983055 FUL983052:FUN983055 GEH983052:GEJ983055 GOD983052:GOF983055 GXZ983052:GYB983055 HHV983052:HHX983055 HRR983052:HRT983055 IBN983052:IBP983055 ILJ983052:ILL983055 IVF983052:IVH983055 JFB983052:JFD983055 JOX983052:JOZ983055 JYT983052:JYV983055 KIP983052:KIR983055 KSL983052:KSN983055 LCH983052:LCJ983055 LMD983052:LMF983055 LVZ983052:LWB983055 MFV983052:MFX983055 MPR983052:MPT983055 MZN983052:MZP983055 NJJ983052:NJL983055 NTF983052:NTH983055 ODB983052:ODD983055 OMX983052:OMZ983055 OWT983052:OWV983055 PGP983052:PGR983055 PQL983052:PQN983055 QAH983052:QAJ983055 QKD983052:QKF983055 QTZ983052:QUB983055 RDV983052:RDX983055 RNR983052:RNT983055 RXN983052:RXP983055 SHJ983052:SHL983055 SRF983052:SRH983055 TBB983052:TBD983055 TKX983052:TKZ983055 TUT983052:TUV983055 UEP983052:UER983055 UOL983052:UON983055 UYH983052:UYJ983055 VID983052:VIF983055 VRZ983052:VSB983055 WBV983052:WBX983055 WLR983052:WLT983055 WVN983052:WVP983055">
      <formula1>$Q$9:$Q$11</formula1>
      <formula2>0</formula2>
    </dataValidation>
    <dataValidation operator="equal" allowBlank="1" showErrorMessage="1" errorTitle="Atenção" error="Alíquota de recolhimento da contribuição previdenciária deve ser de 2%." sqref="F45:F49 JB45:JB49 SX45:SX49 ACT45:ACT49 AMP45:AMP49 AWL45:AWL49 BGH45:BGH49 BQD45:BQD49 BZZ45:BZZ49 CJV45:CJV49 CTR45:CTR49 DDN45:DDN49 DNJ45:DNJ49 DXF45:DXF49 EHB45:EHB49 EQX45:EQX49 FAT45:FAT49 FKP45:FKP49 FUL45:FUL49 GEH45:GEH49 GOD45:GOD49 GXZ45:GXZ49 HHV45:HHV49 HRR45:HRR49 IBN45:IBN49 ILJ45:ILJ49 IVF45:IVF49 JFB45:JFB49 JOX45:JOX49 JYT45:JYT49 KIP45:KIP49 KSL45:KSL49 LCH45:LCH49 LMD45:LMD49 LVZ45:LVZ49 MFV45:MFV49 MPR45:MPR49 MZN45:MZN49 NJJ45:NJJ49 NTF45:NTF49 ODB45:ODB49 OMX45:OMX49 OWT45:OWT49 PGP45:PGP49 PQL45:PQL49 QAH45:QAH49 QKD45:QKD49 QTZ45:QTZ49 RDV45:RDV49 RNR45:RNR49 RXN45:RXN49 SHJ45:SHJ49 SRF45:SRF49 TBB45:TBB49 TKX45:TKX49 TUT45:TUT49 UEP45:UEP49 UOL45:UOL49 UYH45:UYH49 VID45:VID49 VRZ45:VRZ49 WBV45:WBV49 WLR45:WLR49 WVN45:WVN49 F65581:F65585 JB65581:JB65585 SX65581:SX65585 ACT65581:ACT65585 AMP65581:AMP65585 AWL65581:AWL65585 BGH65581:BGH65585 BQD65581:BQD65585 BZZ65581:BZZ65585 CJV65581:CJV65585 CTR65581:CTR65585 DDN65581:DDN65585 DNJ65581:DNJ65585 DXF65581:DXF65585 EHB65581:EHB65585 EQX65581:EQX65585 FAT65581:FAT65585 FKP65581:FKP65585 FUL65581:FUL65585 GEH65581:GEH65585 GOD65581:GOD65585 GXZ65581:GXZ65585 HHV65581:HHV65585 HRR65581:HRR65585 IBN65581:IBN65585 ILJ65581:ILJ65585 IVF65581:IVF65585 JFB65581:JFB65585 JOX65581:JOX65585 JYT65581:JYT65585 KIP65581:KIP65585 KSL65581:KSL65585 LCH65581:LCH65585 LMD65581:LMD65585 LVZ65581:LVZ65585 MFV65581:MFV65585 MPR65581:MPR65585 MZN65581:MZN65585 NJJ65581:NJJ65585 NTF65581:NTF65585 ODB65581:ODB65585 OMX65581:OMX65585 OWT65581:OWT65585 PGP65581:PGP65585 PQL65581:PQL65585 QAH65581:QAH65585 QKD65581:QKD65585 QTZ65581:QTZ65585 RDV65581:RDV65585 RNR65581:RNR65585 RXN65581:RXN65585 SHJ65581:SHJ65585 SRF65581:SRF65585 TBB65581:TBB65585 TKX65581:TKX65585 TUT65581:TUT65585 UEP65581:UEP65585 UOL65581:UOL65585 UYH65581:UYH65585 VID65581:VID65585 VRZ65581:VRZ65585 WBV65581:WBV65585 WLR65581:WLR65585 WVN65581:WVN65585 F131117:F131121 JB131117:JB131121 SX131117:SX131121 ACT131117:ACT131121 AMP131117:AMP131121 AWL131117:AWL131121 BGH131117:BGH131121 BQD131117:BQD131121 BZZ131117:BZZ131121 CJV131117:CJV131121 CTR131117:CTR131121 DDN131117:DDN131121 DNJ131117:DNJ131121 DXF131117:DXF131121 EHB131117:EHB131121 EQX131117:EQX131121 FAT131117:FAT131121 FKP131117:FKP131121 FUL131117:FUL131121 GEH131117:GEH131121 GOD131117:GOD131121 GXZ131117:GXZ131121 HHV131117:HHV131121 HRR131117:HRR131121 IBN131117:IBN131121 ILJ131117:ILJ131121 IVF131117:IVF131121 JFB131117:JFB131121 JOX131117:JOX131121 JYT131117:JYT131121 KIP131117:KIP131121 KSL131117:KSL131121 LCH131117:LCH131121 LMD131117:LMD131121 LVZ131117:LVZ131121 MFV131117:MFV131121 MPR131117:MPR131121 MZN131117:MZN131121 NJJ131117:NJJ131121 NTF131117:NTF131121 ODB131117:ODB131121 OMX131117:OMX131121 OWT131117:OWT131121 PGP131117:PGP131121 PQL131117:PQL131121 QAH131117:QAH131121 QKD131117:QKD131121 QTZ131117:QTZ131121 RDV131117:RDV131121 RNR131117:RNR131121 RXN131117:RXN131121 SHJ131117:SHJ131121 SRF131117:SRF131121 TBB131117:TBB131121 TKX131117:TKX131121 TUT131117:TUT131121 UEP131117:UEP131121 UOL131117:UOL131121 UYH131117:UYH131121 VID131117:VID131121 VRZ131117:VRZ131121 WBV131117:WBV131121 WLR131117:WLR131121 WVN131117:WVN131121 F196653:F196657 JB196653:JB196657 SX196653:SX196657 ACT196653:ACT196657 AMP196653:AMP196657 AWL196653:AWL196657 BGH196653:BGH196657 BQD196653:BQD196657 BZZ196653:BZZ196657 CJV196653:CJV196657 CTR196653:CTR196657 DDN196653:DDN196657 DNJ196653:DNJ196657 DXF196653:DXF196657 EHB196653:EHB196657 EQX196653:EQX196657 FAT196653:FAT196657 FKP196653:FKP196657 FUL196653:FUL196657 GEH196653:GEH196657 GOD196653:GOD196657 GXZ196653:GXZ196657 HHV196653:HHV196657 HRR196653:HRR196657 IBN196653:IBN196657 ILJ196653:ILJ196657 IVF196653:IVF196657 JFB196653:JFB196657 JOX196653:JOX196657 JYT196653:JYT196657 KIP196653:KIP196657 KSL196653:KSL196657 LCH196653:LCH196657 LMD196653:LMD196657 LVZ196653:LVZ196657 MFV196653:MFV196657 MPR196653:MPR196657 MZN196653:MZN196657 NJJ196653:NJJ196657 NTF196653:NTF196657 ODB196653:ODB196657 OMX196653:OMX196657 OWT196653:OWT196657 PGP196653:PGP196657 PQL196653:PQL196657 QAH196653:QAH196657 QKD196653:QKD196657 QTZ196653:QTZ196657 RDV196653:RDV196657 RNR196653:RNR196657 RXN196653:RXN196657 SHJ196653:SHJ196657 SRF196653:SRF196657 TBB196653:TBB196657 TKX196653:TKX196657 TUT196653:TUT196657 UEP196653:UEP196657 UOL196653:UOL196657 UYH196653:UYH196657 VID196653:VID196657 VRZ196653:VRZ196657 WBV196653:WBV196657 WLR196653:WLR196657 WVN196653:WVN196657 F262189:F262193 JB262189:JB262193 SX262189:SX262193 ACT262189:ACT262193 AMP262189:AMP262193 AWL262189:AWL262193 BGH262189:BGH262193 BQD262189:BQD262193 BZZ262189:BZZ262193 CJV262189:CJV262193 CTR262189:CTR262193 DDN262189:DDN262193 DNJ262189:DNJ262193 DXF262189:DXF262193 EHB262189:EHB262193 EQX262189:EQX262193 FAT262189:FAT262193 FKP262189:FKP262193 FUL262189:FUL262193 GEH262189:GEH262193 GOD262189:GOD262193 GXZ262189:GXZ262193 HHV262189:HHV262193 HRR262189:HRR262193 IBN262189:IBN262193 ILJ262189:ILJ262193 IVF262189:IVF262193 JFB262189:JFB262193 JOX262189:JOX262193 JYT262189:JYT262193 KIP262189:KIP262193 KSL262189:KSL262193 LCH262189:LCH262193 LMD262189:LMD262193 LVZ262189:LVZ262193 MFV262189:MFV262193 MPR262189:MPR262193 MZN262189:MZN262193 NJJ262189:NJJ262193 NTF262189:NTF262193 ODB262189:ODB262193 OMX262189:OMX262193 OWT262189:OWT262193 PGP262189:PGP262193 PQL262189:PQL262193 QAH262189:QAH262193 QKD262189:QKD262193 QTZ262189:QTZ262193 RDV262189:RDV262193 RNR262189:RNR262193 RXN262189:RXN262193 SHJ262189:SHJ262193 SRF262189:SRF262193 TBB262189:TBB262193 TKX262189:TKX262193 TUT262189:TUT262193 UEP262189:UEP262193 UOL262189:UOL262193 UYH262189:UYH262193 VID262189:VID262193 VRZ262189:VRZ262193 WBV262189:WBV262193 WLR262189:WLR262193 WVN262189:WVN262193 F327725:F327729 JB327725:JB327729 SX327725:SX327729 ACT327725:ACT327729 AMP327725:AMP327729 AWL327725:AWL327729 BGH327725:BGH327729 BQD327725:BQD327729 BZZ327725:BZZ327729 CJV327725:CJV327729 CTR327725:CTR327729 DDN327725:DDN327729 DNJ327725:DNJ327729 DXF327725:DXF327729 EHB327725:EHB327729 EQX327725:EQX327729 FAT327725:FAT327729 FKP327725:FKP327729 FUL327725:FUL327729 GEH327725:GEH327729 GOD327725:GOD327729 GXZ327725:GXZ327729 HHV327725:HHV327729 HRR327725:HRR327729 IBN327725:IBN327729 ILJ327725:ILJ327729 IVF327725:IVF327729 JFB327725:JFB327729 JOX327725:JOX327729 JYT327725:JYT327729 KIP327725:KIP327729 KSL327725:KSL327729 LCH327725:LCH327729 LMD327725:LMD327729 LVZ327725:LVZ327729 MFV327725:MFV327729 MPR327725:MPR327729 MZN327725:MZN327729 NJJ327725:NJJ327729 NTF327725:NTF327729 ODB327725:ODB327729 OMX327725:OMX327729 OWT327725:OWT327729 PGP327725:PGP327729 PQL327725:PQL327729 QAH327725:QAH327729 QKD327725:QKD327729 QTZ327725:QTZ327729 RDV327725:RDV327729 RNR327725:RNR327729 RXN327725:RXN327729 SHJ327725:SHJ327729 SRF327725:SRF327729 TBB327725:TBB327729 TKX327725:TKX327729 TUT327725:TUT327729 UEP327725:UEP327729 UOL327725:UOL327729 UYH327725:UYH327729 VID327725:VID327729 VRZ327725:VRZ327729 WBV327725:WBV327729 WLR327725:WLR327729 WVN327725:WVN327729 F393261:F393265 JB393261:JB393265 SX393261:SX393265 ACT393261:ACT393265 AMP393261:AMP393265 AWL393261:AWL393265 BGH393261:BGH393265 BQD393261:BQD393265 BZZ393261:BZZ393265 CJV393261:CJV393265 CTR393261:CTR393265 DDN393261:DDN393265 DNJ393261:DNJ393265 DXF393261:DXF393265 EHB393261:EHB393265 EQX393261:EQX393265 FAT393261:FAT393265 FKP393261:FKP393265 FUL393261:FUL393265 GEH393261:GEH393265 GOD393261:GOD393265 GXZ393261:GXZ393265 HHV393261:HHV393265 HRR393261:HRR393265 IBN393261:IBN393265 ILJ393261:ILJ393265 IVF393261:IVF393265 JFB393261:JFB393265 JOX393261:JOX393265 JYT393261:JYT393265 KIP393261:KIP393265 KSL393261:KSL393265 LCH393261:LCH393265 LMD393261:LMD393265 LVZ393261:LVZ393265 MFV393261:MFV393265 MPR393261:MPR393265 MZN393261:MZN393265 NJJ393261:NJJ393265 NTF393261:NTF393265 ODB393261:ODB393265 OMX393261:OMX393265 OWT393261:OWT393265 PGP393261:PGP393265 PQL393261:PQL393265 QAH393261:QAH393265 QKD393261:QKD393265 QTZ393261:QTZ393265 RDV393261:RDV393265 RNR393261:RNR393265 RXN393261:RXN393265 SHJ393261:SHJ393265 SRF393261:SRF393265 TBB393261:TBB393265 TKX393261:TKX393265 TUT393261:TUT393265 UEP393261:UEP393265 UOL393261:UOL393265 UYH393261:UYH393265 VID393261:VID393265 VRZ393261:VRZ393265 WBV393261:WBV393265 WLR393261:WLR393265 WVN393261:WVN393265 F458797:F458801 JB458797:JB458801 SX458797:SX458801 ACT458797:ACT458801 AMP458797:AMP458801 AWL458797:AWL458801 BGH458797:BGH458801 BQD458797:BQD458801 BZZ458797:BZZ458801 CJV458797:CJV458801 CTR458797:CTR458801 DDN458797:DDN458801 DNJ458797:DNJ458801 DXF458797:DXF458801 EHB458797:EHB458801 EQX458797:EQX458801 FAT458797:FAT458801 FKP458797:FKP458801 FUL458797:FUL458801 GEH458797:GEH458801 GOD458797:GOD458801 GXZ458797:GXZ458801 HHV458797:HHV458801 HRR458797:HRR458801 IBN458797:IBN458801 ILJ458797:ILJ458801 IVF458797:IVF458801 JFB458797:JFB458801 JOX458797:JOX458801 JYT458797:JYT458801 KIP458797:KIP458801 KSL458797:KSL458801 LCH458797:LCH458801 LMD458797:LMD458801 LVZ458797:LVZ458801 MFV458797:MFV458801 MPR458797:MPR458801 MZN458797:MZN458801 NJJ458797:NJJ458801 NTF458797:NTF458801 ODB458797:ODB458801 OMX458797:OMX458801 OWT458797:OWT458801 PGP458797:PGP458801 PQL458797:PQL458801 QAH458797:QAH458801 QKD458797:QKD458801 QTZ458797:QTZ458801 RDV458797:RDV458801 RNR458797:RNR458801 RXN458797:RXN458801 SHJ458797:SHJ458801 SRF458797:SRF458801 TBB458797:TBB458801 TKX458797:TKX458801 TUT458797:TUT458801 UEP458797:UEP458801 UOL458797:UOL458801 UYH458797:UYH458801 VID458797:VID458801 VRZ458797:VRZ458801 WBV458797:WBV458801 WLR458797:WLR458801 WVN458797:WVN458801 F524333:F524337 JB524333:JB524337 SX524333:SX524337 ACT524333:ACT524337 AMP524333:AMP524337 AWL524333:AWL524337 BGH524333:BGH524337 BQD524333:BQD524337 BZZ524333:BZZ524337 CJV524333:CJV524337 CTR524333:CTR524337 DDN524333:DDN524337 DNJ524333:DNJ524337 DXF524333:DXF524337 EHB524333:EHB524337 EQX524333:EQX524337 FAT524333:FAT524337 FKP524333:FKP524337 FUL524333:FUL524337 GEH524333:GEH524337 GOD524333:GOD524337 GXZ524333:GXZ524337 HHV524333:HHV524337 HRR524333:HRR524337 IBN524333:IBN524337 ILJ524333:ILJ524337 IVF524333:IVF524337 JFB524333:JFB524337 JOX524333:JOX524337 JYT524333:JYT524337 KIP524333:KIP524337 KSL524333:KSL524337 LCH524333:LCH524337 LMD524333:LMD524337 LVZ524333:LVZ524337 MFV524333:MFV524337 MPR524333:MPR524337 MZN524333:MZN524337 NJJ524333:NJJ524337 NTF524333:NTF524337 ODB524333:ODB524337 OMX524333:OMX524337 OWT524333:OWT524337 PGP524333:PGP524337 PQL524333:PQL524337 QAH524333:QAH524337 QKD524333:QKD524337 QTZ524333:QTZ524337 RDV524333:RDV524337 RNR524333:RNR524337 RXN524333:RXN524337 SHJ524333:SHJ524337 SRF524333:SRF524337 TBB524333:TBB524337 TKX524333:TKX524337 TUT524333:TUT524337 UEP524333:UEP524337 UOL524333:UOL524337 UYH524333:UYH524337 VID524333:VID524337 VRZ524333:VRZ524337 WBV524333:WBV524337 WLR524333:WLR524337 WVN524333:WVN524337 F589869:F589873 JB589869:JB589873 SX589869:SX589873 ACT589869:ACT589873 AMP589869:AMP589873 AWL589869:AWL589873 BGH589869:BGH589873 BQD589869:BQD589873 BZZ589869:BZZ589873 CJV589869:CJV589873 CTR589869:CTR589873 DDN589869:DDN589873 DNJ589869:DNJ589873 DXF589869:DXF589873 EHB589869:EHB589873 EQX589869:EQX589873 FAT589869:FAT589873 FKP589869:FKP589873 FUL589869:FUL589873 GEH589869:GEH589873 GOD589869:GOD589873 GXZ589869:GXZ589873 HHV589869:HHV589873 HRR589869:HRR589873 IBN589869:IBN589873 ILJ589869:ILJ589873 IVF589869:IVF589873 JFB589869:JFB589873 JOX589869:JOX589873 JYT589869:JYT589873 KIP589869:KIP589873 KSL589869:KSL589873 LCH589869:LCH589873 LMD589869:LMD589873 LVZ589869:LVZ589873 MFV589869:MFV589873 MPR589869:MPR589873 MZN589869:MZN589873 NJJ589869:NJJ589873 NTF589869:NTF589873 ODB589869:ODB589873 OMX589869:OMX589873 OWT589869:OWT589873 PGP589869:PGP589873 PQL589869:PQL589873 QAH589869:QAH589873 QKD589869:QKD589873 QTZ589869:QTZ589873 RDV589869:RDV589873 RNR589869:RNR589873 RXN589869:RXN589873 SHJ589869:SHJ589873 SRF589869:SRF589873 TBB589869:TBB589873 TKX589869:TKX589873 TUT589869:TUT589873 UEP589869:UEP589873 UOL589869:UOL589873 UYH589869:UYH589873 VID589869:VID589873 VRZ589869:VRZ589873 WBV589869:WBV589873 WLR589869:WLR589873 WVN589869:WVN589873 F655405:F655409 JB655405:JB655409 SX655405:SX655409 ACT655405:ACT655409 AMP655405:AMP655409 AWL655405:AWL655409 BGH655405:BGH655409 BQD655405:BQD655409 BZZ655405:BZZ655409 CJV655405:CJV655409 CTR655405:CTR655409 DDN655405:DDN655409 DNJ655405:DNJ655409 DXF655405:DXF655409 EHB655405:EHB655409 EQX655405:EQX655409 FAT655405:FAT655409 FKP655405:FKP655409 FUL655405:FUL655409 GEH655405:GEH655409 GOD655405:GOD655409 GXZ655405:GXZ655409 HHV655405:HHV655409 HRR655405:HRR655409 IBN655405:IBN655409 ILJ655405:ILJ655409 IVF655405:IVF655409 JFB655405:JFB655409 JOX655405:JOX655409 JYT655405:JYT655409 KIP655405:KIP655409 KSL655405:KSL655409 LCH655405:LCH655409 LMD655405:LMD655409 LVZ655405:LVZ655409 MFV655405:MFV655409 MPR655405:MPR655409 MZN655405:MZN655409 NJJ655405:NJJ655409 NTF655405:NTF655409 ODB655405:ODB655409 OMX655405:OMX655409 OWT655405:OWT655409 PGP655405:PGP655409 PQL655405:PQL655409 QAH655405:QAH655409 QKD655405:QKD655409 QTZ655405:QTZ655409 RDV655405:RDV655409 RNR655405:RNR655409 RXN655405:RXN655409 SHJ655405:SHJ655409 SRF655405:SRF655409 TBB655405:TBB655409 TKX655405:TKX655409 TUT655405:TUT655409 UEP655405:UEP655409 UOL655405:UOL655409 UYH655405:UYH655409 VID655405:VID655409 VRZ655405:VRZ655409 WBV655405:WBV655409 WLR655405:WLR655409 WVN655405:WVN655409 F720941:F720945 JB720941:JB720945 SX720941:SX720945 ACT720941:ACT720945 AMP720941:AMP720945 AWL720941:AWL720945 BGH720941:BGH720945 BQD720941:BQD720945 BZZ720941:BZZ720945 CJV720941:CJV720945 CTR720941:CTR720945 DDN720941:DDN720945 DNJ720941:DNJ720945 DXF720941:DXF720945 EHB720941:EHB720945 EQX720941:EQX720945 FAT720941:FAT720945 FKP720941:FKP720945 FUL720941:FUL720945 GEH720941:GEH720945 GOD720941:GOD720945 GXZ720941:GXZ720945 HHV720941:HHV720945 HRR720941:HRR720945 IBN720941:IBN720945 ILJ720941:ILJ720945 IVF720941:IVF720945 JFB720941:JFB720945 JOX720941:JOX720945 JYT720941:JYT720945 KIP720941:KIP720945 KSL720941:KSL720945 LCH720941:LCH720945 LMD720941:LMD720945 LVZ720941:LVZ720945 MFV720941:MFV720945 MPR720941:MPR720945 MZN720941:MZN720945 NJJ720941:NJJ720945 NTF720941:NTF720945 ODB720941:ODB720945 OMX720941:OMX720945 OWT720941:OWT720945 PGP720941:PGP720945 PQL720941:PQL720945 QAH720941:QAH720945 QKD720941:QKD720945 QTZ720941:QTZ720945 RDV720941:RDV720945 RNR720941:RNR720945 RXN720941:RXN720945 SHJ720941:SHJ720945 SRF720941:SRF720945 TBB720941:TBB720945 TKX720941:TKX720945 TUT720941:TUT720945 UEP720941:UEP720945 UOL720941:UOL720945 UYH720941:UYH720945 VID720941:VID720945 VRZ720941:VRZ720945 WBV720941:WBV720945 WLR720941:WLR720945 WVN720941:WVN720945 F786477:F786481 JB786477:JB786481 SX786477:SX786481 ACT786477:ACT786481 AMP786477:AMP786481 AWL786477:AWL786481 BGH786477:BGH786481 BQD786477:BQD786481 BZZ786477:BZZ786481 CJV786477:CJV786481 CTR786477:CTR786481 DDN786477:DDN786481 DNJ786477:DNJ786481 DXF786477:DXF786481 EHB786477:EHB786481 EQX786477:EQX786481 FAT786477:FAT786481 FKP786477:FKP786481 FUL786477:FUL786481 GEH786477:GEH786481 GOD786477:GOD786481 GXZ786477:GXZ786481 HHV786477:HHV786481 HRR786477:HRR786481 IBN786477:IBN786481 ILJ786477:ILJ786481 IVF786477:IVF786481 JFB786477:JFB786481 JOX786477:JOX786481 JYT786477:JYT786481 KIP786477:KIP786481 KSL786477:KSL786481 LCH786477:LCH786481 LMD786477:LMD786481 LVZ786477:LVZ786481 MFV786477:MFV786481 MPR786477:MPR786481 MZN786477:MZN786481 NJJ786477:NJJ786481 NTF786477:NTF786481 ODB786477:ODB786481 OMX786477:OMX786481 OWT786477:OWT786481 PGP786477:PGP786481 PQL786477:PQL786481 QAH786477:QAH786481 QKD786477:QKD786481 QTZ786477:QTZ786481 RDV786477:RDV786481 RNR786477:RNR786481 RXN786477:RXN786481 SHJ786477:SHJ786481 SRF786477:SRF786481 TBB786477:TBB786481 TKX786477:TKX786481 TUT786477:TUT786481 UEP786477:UEP786481 UOL786477:UOL786481 UYH786477:UYH786481 VID786477:VID786481 VRZ786477:VRZ786481 WBV786477:WBV786481 WLR786477:WLR786481 WVN786477:WVN786481 F852013:F852017 JB852013:JB852017 SX852013:SX852017 ACT852013:ACT852017 AMP852013:AMP852017 AWL852013:AWL852017 BGH852013:BGH852017 BQD852013:BQD852017 BZZ852013:BZZ852017 CJV852013:CJV852017 CTR852013:CTR852017 DDN852013:DDN852017 DNJ852013:DNJ852017 DXF852013:DXF852017 EHB852013:EHB852017 EQX852013:EQX852017 FAT852013:FAT852017 FKP852013:FKP852017 FUL852013:FUL852017 GEH852013:GEH852017 GOD852013:GOD852017 GXZ852013:GXZ852017 HHV852013:HHV852017 HRR852013:HRR852017 IBN852013:IBN852017 ILJ852013:ILJ852017 IVF852013:IVF852017 JFB852013:JFB852017 JOX852013:JOX852017 JYT852013:JYT852017 KIP852013:KIP852017 KSL852013:KSL852017 LCH852013:LCH852017 LMD852013:LMD852017 LVZ852013:LVZ852017 MFV852013:MFV852017 MPR852013:MPR852017 MZN852013:MZN852017 NJJ852013:NJJ852017 NTF852013:NTF852017 ODB852013:ODB852017 OMX852013:OMX852017 OWT852013:OWT852017 PGP852013:PGP852017 PQL852013:PQL852017 QAH852013:QAH852017 QKD852013:QKD852017 QTZ852013:QTZ852017 RDV852013:RDV852017 RNR852013:RNR852017 RXN852013:RXN852017 SHJ852013:SHJ852017 SRF852013:SRF852017 TBB852013:TBB852017 TKX852013:TKX852017 TUT852013:TUT852017 UEP852013:UEP852017 UOL852013:UOL852017 UYH852013:UYH852017 VID852013:VID852017 VRZ852013:VRZ852017 WBV852013:WBV852017 WLR852013:WLR852017 WVN852013:WVN852017 F917549:F917553 JB917549:JB917553 SX917549:SX917553 ACT917549:ACT917553 AMP917549:AMP917553 AWL917549:AWL917553 BGH917549:BGH917553 BQD917549:BQD917553 BZZ917549:BZZ917553 CJV917549:CJV917553 CTR917549:CTR917553 DDN917549:DDN917553 DNJ917549:DNJ917553 DXF917549:DXF917553 EHB917549:EHB917553 EQX917549:EQX917553 FAT917549:FAT917553 FKP917549:FKP917553 FUL917549:FUL917553 GEH917549:GEH917553 GOD917549:GOD917553 GXZ917549:GXZ917553 HHV917549:HHV917553 HRR917549:HRR917553 IBN917549:IBN917553 ILJ917549:ILJ917553 IVF917549:IVF917553 JFB917549:JFB917553 JOX917549:JOX917553 JYT917549:JYT917553 KIP917549:KIP917553 KSL917549:KSL917553 LCH917549:LCH917553 LMD917549:LMD917553 LVZ917549:LVZ917553 MFV917549:MFV917553 MPR917549:MPR917553 MZN917549:MZN917553 NJJ917549:NJJ917553 NTF917549:NTF917553 ODB917549:ODB917553 OMX917549:OMX917553 OWT917549:OWT917553 PGP917549:PGP917553 PQL917549:PQL917553 QAH917549:QAH917553 QKD917549:QKD917553 QTZ917549:QTZ917553 RDV917549:RDV917553 RNR917549:RNR917553 RXN917549:RXN917553 SHJ917549:SHJ917553 SRF917549:SRF917553 TBB917549:TBB917553 TKX917549:TKX917553 TUT917549:TUT917553 UEP917549:UEP917553 UOL917549:UOL917553 UYH917549:UYH917553 VID917549:VID917553 VRZ917549:VRZ917553 WBV917549:WBV917553 WLR917549:WLR917553 WVN917549:WVN917553 F983085:F983089 JB983085:JB983089 SX983085:SX983089 ACT983085:ACT983089 AMP983085:AMP983089 AWL983085:AWL983089 BGH983085:BGH983089 BQD983085:BQD983089 BZZ983085:BZZ983089 CJV983085:CJV983089 CTR983085:CTR983089 DDN983085:DDN983089 DNJ983085:DNJ983089 DXF983085:DXF983089 EHB983085:EHB983089 EQX983085:EQX983089 FAT983085:FAT983089 FKP983085:FKP983089 FUL983085:FUL983089 GEH983085:GEH983089 GOD983085:GOD983089 GXZ983085:GXZ983089 HHV983085:HHV983089 HRR983085:HRR983089 IBN983085:IBN983089 ILJ983085:ILJ983089 IVF983085:IVF983089 JFB983085:JFB983089 JOX983085:JOX983089 JYT983085:JYT983089 KIP983085:KIP983089 KSL983085:KSL983089 LCH983085:LCH983089 LMD983085:LMD983089 LVZ983085:LVZ983089 MFV983085:MFV983089 MPR983085:MPR983089 MZN983085:MZN983089 NJJ983085:NJJ983089 NTF983085:NTF983089 ODB983085:ODB983089 OMX983085:OMX983089 OWT983085:OWT983089 PGP983085:PGP983089 PQL983085:PQL983089 QAH983085:QAH983089 QKD983085:QKD983089 QTZ983085:QTZ983089 RDV983085:RDV983089 RNR983085:RNR983089 RXN983085:RXN983089 SHJ983085:SHJ983089 SRF983085:SRF983089 TBB983085:TBB983089 TKX983085:TKX983089 TUT983085:TUT983089 UEP983085:UEP983089 UOL983085:UOL983089 UYH983085:UYH983089 VID983085:VID983089 VRZ983085:VRZ983089 WBV983085:WBV983089 WLR983085:WLR983089 WVN983085:WVN983089">
      <formula1>0</formula1>
      <formula2>0</formula2>
    </dataValidation>
    <dataValidation type="list" allowBlank="1" showErrorMessage="1" sqref="F9:H10 JB9:JD10 SX9:SZ10 ACT9:ACV10 AMP9:AMR10 AWL9:AWN10 BGH9:BGJ10 BQD9:BQF10 BZZ9:CAB10 CJV9:CJX10 CTR9:CTT10 DDN9:DDP10 DNJ9:DNL10 DXF9:DXH10 EHB9:EHD10 EQX9:EQZ10 FAT9:FAV10 FKP9:FKR10 FUL9:FUN10 GEH9:GEJ10 GOD9:GOF10 GXZ9:GYB10 HHV9:HHX10 HRR9:HRT10 IBN9:IBP10 ILJ9:ILL10 IVF9:IVH10 JFB9:JFD10 JOX9:JOZ10 JYT9:JYV10 KIP9:KIR10 KSL9:KSN10 LCH9:LCJ10 LMD9:LMF10 LVZ9:LWB10 MFV9:MFX10 MPR9:MPT10 MZN9:MZP10 NJJ9:NJL10 NTF9:NTH10 ODB9:ODD10 OMX9:OMZ10 OWT9:OWV10 PGP9:PGR10 PQL9:PQN10 QAH9:QAJ10 QKD9:QKF10 QTZ9:QUB10 RDV9:RDX10 RNR9:RNT10 RXN9:RXP10 SHJ9:SHL10 SRF9:SRH10 TBB9:TBD10 TKX9:TKZ10 TUT9:TUV10 UEP9:UER10 UOL9:UON10 UYH9:UYJ10 VID9:VIF10 VRZ9:VSB10 WBV9:WBX10 WLR9:WLT10 WVN9:WVP10 F65545:H65546 JB65545:JD65546 SX65545:SZ65546 ACT65545:ACV65546 AMP65545:AMR65546 AWL65545:AWN65546 BGH65545:BGJ65546 BQD65545:BQF65546 BZZ65545:CAB65546 CJV65545:CJX65546 CTR65545:CTT65546 DDN65545:DDP65546 DNJ65545:DNL65546 DXF65545:DXH65546 EHB65545:EHD65546 EQX65545:EQZ65546 FAT65545:FAV65546 FKP65545:FKR65546 FUL65545:FUN65546 GEH65545:GEJ65546 GOD65545:GOF65546 GXZ65545:GYB65546 HHV65545:HHX65546 HRR65545:HRT65546 IBN65545:IBP65546 ILJ65545:ILL65546 IVF65545:IVH65546 JFB65545:JFD65546 JOX65545:JOZ65546 JYT65545:JYV65546 KIP65545:KIR65546 KSL65545:KSN65546 LCH65545:LCJ65546 LMD65545:LMF65546 LVZ65545:LWB65546 MFV65545:MFX65546 MPR65545:MPT65546 MZN65545:MZP65546 NJJ65545:NJL65546 NTF65545:NTH65546 ODB65545:ODD65546 OMX65545:OMZ65546 OWT65545:OWV65546 PGP65545:PGR65546 PQL65545:PQN65546 QAH65545:QAJ65546 QKD65545:QKF65546 QTZ65545:QUB65546 RDV65545:RDX65546 RNR65545:RNT65546 RXN65545:RXP65546 SHJ65545:SHL65546 SRF65545:SRH65546 TBB65545:TBD65546 TKX65545:TKZ65546 TUT65545:TUV65546 UEP65545:UER65546 UOL65545:UON65546 UYH65545:UYJ65546 VID65545:VIF65546 VRZ65545:VSB65546 WBV65545:WBX65546 WLR65545:WLT65546 WVN65545:WVP65546 F131081:H131082 JB131081:JD131082 SX131081:SZ131082 ACT131081:ACV131082 AMP131081:AMR131082 AWL131081:AWN131082 BGH131081:BGJ131082 BQD131081:BQF131082 BZZ131081:CAB131082 CJV131081:CJX131082 CTR131081:CTT131082 DDN131081:DDP131082 DNJ131081:DNL131082 DXF131081:DXH131082 EHB131081:EHD131082 EQX131081:EQZ131082 FAT131081:FAV131082 FKP131081:FKR131082 FUL131081:FUN131082 GEH131081:GEJ131082 GOD131081:GOF131082 GXZ131081:GYB131082 HHV131081:HHX131082 HRR131081:HRT131082 IBN131081:IBP131082 ILJ131081:ILL131082 IVF131081:IVH131082 JFB131081:JFD131082 JOX131081:JOZ131082 JYT131081:JYV131082 KIP131081:KIR131082 KSL131081:KSN131082 LCH131081:LCJ131082 LMD131081:LMF131082 LVZ131081:LWB131082 MFV131081:MFX131082 MPR131081:MPT131082 MZN131081:MZP131082 NJJ131081:NJL131082 NTF131081:NTH131082 ODB131081:ODD131082 OMX131081:OMZ131082 OWT131081:OWV131082 PGP131081:PGR131082 PQL131081:PQN131082 QAH131081:QAJ131082 QKD131081:QKF131082 QTZ131081:QUB131082 RDV131081:RDX131082 RNR131081:RNT131082 RXN131081:RXP131082 SHJ131081:SHL131082 SRF131081:SRH131082 TBB131081:TBD131082 TKX131081:TKZ131082 TUT131081:TUV131082 UEP131081:UER131082 UOL131081:UON131082 UYH131081:UYJ131082 VID131081:VIF131082 VRZ131081:VSB131082 WBV131081:WBX131082 WLR131081:WLT131082 WVN131081:WVP131082 F196617:H196618 JB196617:JD196618 SX196617:SZ196618 ACT196617:ACV196618 AMP196617:AMR196618 AWL196617:AWN196618 BGH196617:BGJ196618 BQD196617:BQF196618 BZZ196617:CAB196618 CJV196617:CJX196618 CTR196617:CTT196618 DDN196617:DDP196618 DNJ196617:DNL196618 DXF196617:DXH196618 EHB196617:EHD196618 EQX196617:EQZ196618 FAT196617:FAV196618 FKP196617:FKR196618 FUL196617:FUN196618 GEH196617:GEJ196618 GOD196617:GOF196618 GXZ196617:GYB196618 HHV196617:HHX196618 HRR196617:HRT196618 IBN196617:IBP196618 ILJ196617:ILL196618 IVF196617:IVH196618 JFB196617:JFD196618 JOX196617:JOZ196618 JYT196617:JYV196618 KIP196617:KIR196618 KSL196617:KSN196618 LCH196617:LCJ196618 LMD196617:LMF196618 LVZ196617:LWB196618 MFV196617:MFX196618 MPR196617:MPT196618 MZN196617:MZP196618 NJJ196617:NJL196618 NTF196617:NTH196618 ODB196617:ODD196618 OMX196617:OMZ196618 OWT196617:OWV196618 PGP196617:PGR196618 PQL196617:PQN196618 QAH196617:QAJ196618 QKD196617:QKF196618 QTZ196617:QUB196618 RDV196617:RDX196618 RNR196617:RNT196618 RXN196617:RXP196618 SHJ196617:SHL196618 SRF196617:SRH196618 TBB196617:TBD196618 TKX196617:TKZ196618 TUT196617:TUV196618 UEP196617:UER196618 UOL196617:UON196618 UYH196617:UYJ196618 VID196617:VIF196618 VRZ196617:VSB196618 WBV196617:WBX196618 WLR196617:WLT196618 WVN196617:WVP196618 F262153:H262154 JB262153:JD262154 SX262153:SZ262154 ACT262153:ACV262154 AMP262153:AMR262154 AWL262153:AWN262154 BGH262153:BGJ262154 BQD262153:BQF262154 BZZ262153:CAB262154 CJV262153:CJX262154 CTR262153:CTT262154 DDN262153:DDP262154 DNJ262153:DNL262154 DXF262153:DXH262154 EHB262153:EHD262154 EQX262153:EQZ262154 FAT262153:FAV262154 FKP262153:FKR262154 FUL262153:FUN262154 GEH262153:GEJ262154 GOD262153:GOF262154 GXZ262153:GYB262154 HHV262153:HHX262154 HRR262153:HRT262154 IBN262153:IBP262154 ILJ262153:ILL262154 IVF262153:IVH262154 JFB262153:JFD262154 JOX262153:JOZ262154 JYT262153:JYV262154 KIP262153:KIR262154 KSL262153:KSN262154 LCH262153:LCJ262154 LMD262153:LMF262154 LVZ262153:LWB262154 MFV262153:MFX262154 MPR262153:MPT262154 MZN262153:MZP262154 NJJ262153:NJL262154 NTF262153:NTH262154 ODB262153:ODD262154 OMX262153:OMZ262154 OWT262153:OWV262154 PGP262153:PGR262154 PQL262153:PQN262154 QAH262153:QAJ262154 QKD262153:QKF262154 QTZ262153:QUB262154 RDV262153:RDX262154 RNR262153:RNT262154 RXN262153:RXP262154 SHJ262153:SHL262154 SRF262153:SRH262154 TBB262153:TBD262154 TKX262153:TKZ262154 TUT262153:TUV262154 UEP262153:UER262154 UOL262153:UON262154 UYH262153:UYJ262154 VID262153:VIF262154 VRZ262153:VSB262154 WBV262153:WBX262154 WLR262153:WLT262154 WVN262153:WVP262154 F327689:H327690 JB327689:JD327690 SX327689:SZ327690 ACT327689:ACV327690 AMP327689:AMR327690 AWL327689:AWN327690 BGH327689:BGJ327690 BQD327689:BQF327690 BZZ327689:CAB327690 CJV327689:CJX327690 CTR327689:CTT327690 DDN327689:DDP327690 DNJ327689:DNL327690 DXF327689:DXH327690 EHB327689:EHD327690 EQX327689:EQZ327690 FAT327689:FAV327690 FKP327689:FKR327690 FUL327689:FUN327690 GEH327689:GEJ327690 GOD327689:GOF327690 GXZ327689:GYB327690 HHV327689:HHX327690 HRR327689:HRT327690 IBN327689:IBP327690 ILJ327689:ILL327690 IVF327689:IVH327690 JFB327689:JFD327690 JOX327689:JOZ327690 JYT327689:JYV327690 KIP327689:KIR327690 KSL327689:KSN327690 LCH327689:LCJ327690 LMD327689:LMF327690 LVZ327689:LWB327690 MFV327689:MFX327690 MPR327689:MPT327690 MZN327689:MZP327690 NJJ327689:NJL327690 NTF327689:NTH327690 ODB327689:ODD327690 OMX327689:OMZ327690 OWT327689:OWV327690 PGP327689:PGR327690 PQL327689:PQN327690 QAH327689:QAJ327690 QKD327689:QKF327690 QTZ327689:QUB327690 RDV327689:RDX327690 RNR327689:RNT327690 RXN327689:RXP327690 SHJ327689:SHL327690 SRF327689:SRH327690 TBB327689:TBD327690 TKX327689:TKZ327690 TUT327689:TUV327690 UEP327689:UER327690 UOL327689:UON327690 UYH327689:UYJ327690 VID327689:VIF327690 VRZ327689:VSB327690 WBV327689:WBX327690 WLR327689:WLT327690 WVN327689:WVP327690 F393225:H393226 JB393225:JD393226 SX393225:SZ393226 ACT393225:ACV393226 AMP393225:AMR393226 AWL393225:AWN393226 BGH393225:BGJ393226 BQD393225:BQF393226 BZZ393225:CAB393226 CJV393225:CJX393226 CTR393225:CTT393226 DDN393225:DDP393226 DNJ393225:DNL393226 DXF393225:DXH393226 EHB393225:EHD393226 EQX393225:EQZ393226 FAT393225:FAV393226 FKP393225:FKR393226 FUL393225:FUN393226 GEH393225:GEJ393226 GOD393225:GOF393226 GXZ393225:GYB393226 HHV393225:HHX393226 HRR393225:HRT393226 IBN393225:IBP393226 ILJ393225:ILL393226 IVF393225:IVH393226 JFB393225:JFD393226 JOX393225:JOZ393226 JYT393225:JYV393226 KIP393225:KIR393226 KSL393225:KSN393226 LCH393225:LCJ393226 LMD393225:LMF393226 LVZ393225:LWB393226 MFV393225:MFX393226 MPR393225:MPT393226 MZN393225:MZP393226 NJJ393225:NJL393226 NTF393225:NTH393226 ODB393225:ODD393226 OMX393225:OMZ393226 OWT393225:OWV393226 PGP393225:PGR393226 PQL393225:PQN393226 QAH393225:QAJ393226 QKD393225:QKF393226 QTZ393225:QUB393226 RDV393225:RDX393226 RNR393225:RNT393226 RXN393225:RXP393226 SHJ393225:SHL393226 SRF393225:SRH393226 TBB393225:TBD393226 TKX393225:TKZ393226 TUT393225:TUV393226 UEP393225:UER393226 UOL393225:UON393226 UYH393225:UYJ393226 VID393225:VIF393226 VRZ393225:VSB393226 WBV393225:WBX393226 WLR393225:WLT393226 WVN393225:WVP393226 F458761:H458762 JB458761:JD458762 SX458761:SZ458762 ACT458761:ACV458762 AMP458761:AMR458762 AWL458761:AWN458762 BGH458761:BGJ458762 BQD458761:BQF458762 BZZ458761:CAB458762 CJV458761:CJX458762 CTR458761:CTT458762 DDN458761:DDP458762 DNJ458761:DNL458762 DXF458761:DXH458762 EHB458761:EHD458762 EQX458761:EQZ458762 FAT458761:FAV458762 FKP458761:FKR458762 FUL458761:FUN458762 GEH458761:GEJ458762 GOD458761:GOF458762 GXZ458761:GYB458762 HHV458761:HHX458762 HRR458761:HRT458762 IBN458761:IBP458762 ILJ458761:ILL458762 IVF458761:IVH458762 JFB458761:JFD458762 JOX458761:JOZ458762 JYT458761:JYV458762 KIP458761:KIR458762 KSL458761:KSN458762 LCH458761:LCJ458762 LMD458761:LMF458762 LVZ458761:LWB458762 MFV458761:MFX458762 MPR458761:MPT458762 MZN458761:MZP458762 NJJ458761:NJL458762 NTF458761:NTH458762 ODB458761:ODD458762 OMX458761:OMZ458762 OWT458761:OWV458762 PGP458761:PGR458762 PQL458761:PQN458762 QAH458761:QAJ458762 QKD458761:QKF458762 QTZ458761:QUB458762 RDV458761:RDX458762 RNR458761:RNT458762 RXN458761:RXP458762 SHJ458761:SHL458762 SRF458761:SRH458762 TBB458761:TBD458762 TKX458761:TKZ458762 TUT458761:TUV458762 UEP458761:UER458762 UOL458761:UON458762 UYH458761:UYJ458762 VID458761:VIF458762 VRZ458761:VSB458762 WBV458761:WBX458762 WLR458761:WLT458762 WVN458761:WVP458762 F524297:H524298 JB524297:JD524298 SX524297:SZ524298 ACT524297:ACV524298 AMP524297:AMR524298 AWL524297:AWN524298 BGH524297:BGJ524298 BQD524297:BQF524298 BZZ524297:CAB524298 CJV524297:CJX524298 CTR524297:CTT524298 DDN524297:DDP524298 DNJ524297:DNL524298 DXF524297:DXH524298 EHB524297:EHD524298 EQX524297:EQZ524298 FAT524297:FAV524298 FKP524297:FKR524298 FUL524297:FUN524298 GEH524297:GEJ524298 GOD524297:GOF524298 GXZ524297:GYB524298 HHV524297:HHX524298 HRR524297:HRT524298 IBN524297:IBP524298 ILJ524297:ILL524298 IVF524297:IVH524298 JFB524297:JFD524298 JOX524297:JOZ524298 JYT524297:JYV524298 KIP524297:KIR524298 KSL524297:KSN524298 LCH524297:LCJ524298 LMD524297:LMF524298 LVZ524297:LWB524298 MFV524297:MFX524298 MPR524297:MPT524298 MZN524297:MZP524298 NJJ524297:NJL524298 NTF524297:NTH524298 ODB524297:ODD524298 OMX524297:OMZ524298 OWT524297:OWV524298 PGP524297:PGR524298 PQL524297:PQN524298 QAH524297:QAJ524298 QKD524297:QKF524298 QTZ524297:QUB524298 RDV524297:RDX524298 RNR524297:RNT524298 RXN524297:RXP524298 SHJ524297:SHL524298 SRF524297:SRH524298 TBB524297:TBD524298 TKX524297:TKZ524298 TUT524297:TUV524298 UEP524297:UER524298 UOL524297:UON524298 UYH524297:UYJ524298 VID524297:VIF524298 VRZ524297:VSB524298 WBV524297:WBX524298 WLR524297:WLT524298 WVN524297:WVP524298 F589833:H589834 JB589833:JD589834 SX589833:SZ589834 ACT589833:ACV589834 AMP589833:AMR589834 AWL589833:AWN589834 BGH589833:BGJ589834 BQD589833:BQF589834 BZZ589833:CAB589834 CJV589833:CJX589834 CTR589833:CTT589834 DDN589833:DDP589834 DNJ589833:DNL589834 DXF589833:DXH589834 EHB589833:EHD589834 EQX589833:EQZ589834 FAT589833:FAV589834 FKP589833:FKR589834 FUL589833:FUN589834 GEH589833:GEJ589834 GOD589833:GOF589834 GXZ589833:GYB589834 HHV589833:HHX589834 HRR589833:HRT589834 IBN589833:IBP589834 ILJ589833:ILL589834 IVF589833:IVH589834 JFB589833:JFD589834 JOX589833:JOZ589834 JYT589833:JYV589834 KIP589833:KIR589834 KSL589833:KSN589834 LCH589833:LCJ589834 LMD589833:LMF589834 LVZ589833:LWB589834 MFV589833:MFX589834 MPR589833:MPT589834 MZN589833:MZP589834 NJJ589833:NJL589834 NTF589833:NTH589834 ODB589833:ODD589834 OMX589833:OMZ589834 OWT589833:OWV589834 PGP589833:PGR589834 PQL589833:PQN589834 QAH589833:QAJ589834 QKD589833:QKF589834 QTZ589833:QUB589834 RDV589833:RDX589834 RNR589833:RNT589834 RXN589833:RXP589834 SHJ589833:SHL589834 SRF589833:SRH589834 TBB589833:TBD589834 TKX589833:TKZ589834 TUT589833:TUV589834 UEP589833:UER589834 UOL589833:UON589834 UYH589833:UYJ589834 VID589833:VIF589834 VRZ589833:VSB589834 WBV589833:WBX589834 WLR589833:WLT589834 WVN589833:WVP589834 F655369:H655370 JB655369:JD655370 SX655369:SZ655370 ACT655369:ACV655370 AMP655369:AMR655370 AWL655369:AWN655370 BGH655369:BGJ655370 BQD655369:BQF655370 BZZ655369:CAB655370 CJV655369:CJX655370 CTR655369:CTT655370 DDN655369:DDP655370 DNJ655369:DNL655370 DXF655369:DXH655370 EHB655369:EHD655370 EQX655369:EQZ655370 FAT655369:FAV655370 FKP655369:FKR655370 FUL655369:FUN655370 GEH655369:GEJ655370 GOD655369:GOF655370 GXZ655369:GYB655370 HHV655369:HHX655370 HRR655369:HRT655370 IBN655369:IBP655370 ILJ655369:ILL655370 IVF655369:IVH655370 JFB655369:JFD655370 JOX655369:JOZ655370 JYT655369:JYV655370 KIP655369:KIR655370 KSL655369:KSN655370 LCH655369:LCJ655370 LMD655369:LMF655370 LVZ655369:LWB655370 MFV655369:MFX655370 MPR655369:MPT655370 MZN655369:MZP655370 NJJ655369:NJL655370 NTF655369:NTH655370 ODB655369:ODD655370 OMX655369:OMZ655370 OWT655369:OWV655370 PGP655369:PGR655370 PQL655369:PQN655370 QAH655369:QAJ655370 QKD655369:QKF655370 QTZ655369:QUB655370 RDV655369:RDX655370 RNR655369:RNT655370 RXN655369:RXP655370 SHJ655369:SHL655370 SRF655369:SRH655370 TBB655369:TBD655370 TKX655369:TKZ655370 TUT655369:TUV655370 UEP655369:UER655370 UOL655369:UON655370 UYH655369:UYJ655370 VID655369:VIF655370 VRZ655369:VSB655370 WBV655369:WBX655370 WLR655369:WLT655370 WVN655369:WVP655370 F720905:H720906 JB720905:JD720906 SX720905:SZ720906 ACT720905:ACV720906 AMP720905:AMR720906 AWL720905:AWN720906 BGH720905:BGJ720906 BQD720905:BQF720906 BZZ720905:CAB720906 CJV720905:CJX720906 CTR720905:CTT720906 DDN720905:DDP720906 DNJ720905:DNL720906 DXF720905:DXH720906 EHB720905:EHD720906 EQX720905:EQZ720906 FAT720905:FAV720906 FKP720905:FKR720906 FUL720905:FUN720906 GEH720905:GEJ720906 GOD720905:GOF720906 GXZ720905:GYB720906 HHV720905:HHX720906 HRR720905:HRT720906 IBN720905:IBP720906 ILJ720905:ILL720906 IVF720905:IVH720906 JFB720905:JFD720906 JOX720905:JOZ720906 JYT720905:JYV720906 KIP720905:KIR720906 KSL720905:KSN720906 LCH720905:LCJ720906 LMD720905:LMF720906 LVZ720905:LWB720906 MFV720905:MFX720906 MPR720905:MPT720906 MZN720905:MZP720906 NJJ720905:NJL720906 NTF720905:NTH720906 ODB720905:ODD720906 OMX720905:OMZ720906 OWT720905:OWV720906 PGP720905:PGR720906 PQL720905:PQN720906 QAH720905:QAJ720906 QKD720905:QKF720906 QTZ720905:QUB720906 RDV720905:RDX720906 RNR720905:RNT720906 RXN720905:RXP720906 SHJ720905:SHL720906 SRF720905:SRH720906 TBB720905:TBD720906 TKX720905:TKZ720906 TUT720905:TUV720906 UEP720905:UER720906 UOL720905:UON720906 UYH720905:UYJ720906 VID720905:VIF720906 VRZ720905:VSB720906 WBV720905:WBX720906 WLR720905:WLT720906 WVN720905:WVP720906 F786441:H786442 JB786441:JD786442 SX786441:SZ786442 ACT786441:ACV786442 AMP786441:AMR786442 AWL786441:AWN786442 BGH786441:BGJ786442 BQD786441:BQF786442 BZZ786441:CAB786442 CJV786441:CJX786442 CTR786441:CTT786442 DDN786441:DDP786442 DNJ786441:DNL786442 DXF786441:DXH786442 EHB786441:EHD786442 EQX786441:EQZ786442 FAT786441:FAV786442 FKP786441:FKR786442 FUL786441:FUN786442 GEH786441:GEJ786442 GOD786441:GOF786442 GXZ786441:GYB786442 HHV786441:HHX786442 HRR786441:HRT786442 IBN786441:IBP786442 ILJ786441:ILL786442 IVF786441:IVH786442 JFB786441:JFD786442 JOX786441:JOZ786442 JYT786441:JYV786442 KIP786441:KIR786442 KSL786441:KSN786442 LCH786441:LCJ786442 LMD786441:LMF786442 LVZ786441:LWB786442 MFV786441:MFX786442 MPR786441:MPT786442 MZN786441:MZP786442 NJJ786441:NJL786442 NTF786441:NTH786442 ODB786441:ODD786442 OMX786441:OMZ786442 OWT786441:OWV786442 PGP786441:PGR786442 PQL786441:PQN786442 QAH786441:QAJ786442 QKD786441:QKF786442 QTZ786441:QUB786442 RDV786441:RDX786442 RNR786441:RNT786442 RXN786441:RXP786442 SHJ786441:SHL786442 SRF786441:SRH786442 TBB786441:TBD786442 TKX786441:TKZ786442 TUT786441:TUV786442 UEP786441:UER786442 UOL786441:UON786442 UYH786441:UYJ786442 VID786441:VIF786442 VRZ786441:VSB786442 WBV786441:WBX786442 WLR786441:WLT786442 WVN786441:WVP786442 F851977:H851978 JB851977:JD851978 SX851977:SZ851978 ACT851977:ACV851978 AMP851977:AMR851978 AWL851977:AWN851978 BGH851977:BGJ851978 BQD851977:BQF851978 BZZ851977:CAB851978 CJV851977:CJX851978 CTR851977:CTT851978 DDN851977:DDP851978 DNJ851977:DNL851978 DXF851977:DXH851978 EHB851977:EHD851978 EQX851977:EQZ851978 FAT851977:FAV851978 FKP851977:FKR851978 FUL851977:FUN851978 GEH851977:GEJ851978 GOD851977:GOF851978 GXZ851977:GYB851978 HHV851977:HHX851978 HRR851977:HRT851978 IBN851977:IBP851978 ILJ851977:ILL851978 IVF851977:IVH851978 JFB851977:JFD851978 JOX851977:JOZ851978 JYT851977:JYV851978 KIP851977:KIR851978 KSL851977:KSN851978 LCH851977:LCJ851978 LMD851977:LMF851978 LVZ851977:LWB851978 MFV851977:MFX851978 MPR851977:MPT851978 MZN851977:MZP851978 NJJ851977:NJL851978 NTF851977:NTH851978 ODB851977:ODD851978 OMX851977:OMZ851978 OWT851977:OWV851978 PGP851977:PGR851978 PQL851977:PQN851978 QAH851977:QAJ851978 QKD851977:QKF851978 QTZ851977:QUB851978 RDV851977:RDX851978 RNR851977:RNT851978 RXN851977:RXP851978 SHJ851977:SHL851978 SRF851977:SRH851978 TBB851977:TBD851978 TKX851977:TKZ851978 TUT851977:TUV851978 UEP851977:UER851978 UOL851977:UON851978 UYH851977:UYJ851978 VID851977:VIF851978 VRZ851977:VSB851978 WBV851977:WBX851978 WLR851977:WLT851978 WVN851977:WVP851978 F917513:H917514 JB917513:JD917514 SX917513:SZ917514 ACT917513:ACV917514 AMP917513:AMR917514 AWL917513:AWN917514 BGH917513:BGJ917514 BQD917513:BQF917514 BZZ917513:CAB917514 CJV917513:CJX917514 CTR917513:CTT917514 DDN917513:DDP917514 DNJ917513:DNL917514 DXF917513:DXH917514 EHB917513:EHD917514 EQX917513:EQZ917514 FAT917513:FAV917514 FKP917513:FKR917514 FUL917513:FUN917514 GEH917513:GEJ917514 GOD917513:GOF917514 GXZ917513:GYB917514 HHV917513:HHX917514 HRR917513:HRT917514 IBN917513:IBP917514 ILJ917513:ILL917514 IVF917513:IVH917514 JFB917513:JFD917514 JOX917513:JOZ917514 JYT917513:JYV917514 KIP917513:KIR917514 KSL917513:KSN917514 LCH917513:LCJ917514 LMD917513:LMF917514 LVZ917513:LWB917514 MFV917513:MFX917514 MPR917513:MPT917514 MZN917513:MZP917514 NJJ917513:NJL917514 NTF917513:NTH917514 ODB917513:ODD917514 OMX917513:OMZ917514 OWT917513:OWV917514 PGP917513:PGR917514 PQL917513:PQN917514 QAH917513:QAJ917514 QKD917513:QKF917514 QTZ917513:QUB917514 RDV917513:RDX917514 RNR917513:RNT917514 RXN917513:RXP917514 SHJ917513:SHL917514 SRF917513:SRH917514 TBB917513:TBD917514 TKX917513:TKZ917514 TUT917513:TUV917514 UEP917513:UER917514 UOL917513:UON917514 UYH917513:UYJ917514 VID917513:VIF917514 VRZ917513:VSB917514 WBV917513:WBX917514 WLR917513:WLT917514 WVN917513:WVP917514 F983049:H983050 JB983049:JD983050 SX983049:SZ983050 ACT983049:ACV983050 AMP983049:AMR983050 AWL983049:AWN983050 BGH983049:BGJ983050 BQD983049:BQF983050 BZZ983049:CAB983050 CJV983049:CJX983050 CTR983049:CTT983050 DDN983049:DDP983050 DNJ983049:DNL983050 DXF983049:DXH983050 EHB983049:EHD983050 EQX983049:EQZ983050 FAT983049:FAV983050 FKP983049:FKR983050 FUL983049:FUN983050 GEH983049:GEJ983050 GOD983049:GOF983050 GXZ983049:GYB983050 HHV983049:HHX983050 HRR983049:HRT983050 IBN983049:IBP983050 ILJ983049:ILL983050 IVF983049:IVH983050 JFB983049:JFD983050 JOX983049:JOZ983050 JYT983049:JYV983050 KIP983049:KIR983050 KSL983049:KSN983050 LCH983049:LCJ983050 LMD983049:LMF983050 LVZ983049:LWB983050 MFV983049:MFX983050 MPR983049:MPT983050 MZN983049:MZP983050 NJJ983049:NJL983050 NTF983049:NTH983050 ODB983049:ODD983050 OMX983049:OMZ983050 OWT983049:OWV983050 PGP983049:PGR983050 PQL983049:PQN983050 QAH983049:QAJ983050 QKD983049:QKF983050 QTZ983049:QUB983050 RDV983049:RDX983050 RNR983049:RNT983050 RXN983049:RXP983050 SHJ983049:SHL983050 SRF983049:SRH983050 TBB983049:TBD983050 TKX983049:TKZ983050 TUT983049:TUV983050 UEP983049:UER983050 UOL983049:UON983050 UYH983049:UYJ983050 VID983049:VIF983050 VRZ983049:VSB983050 WBV983049:WBX983050 WLR983049:WLT983050 WVN983049:WVP983050">
      <formula1>$S$14:$S$20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</vt:lpstr>
      <vt:lpstr>Cronograma</vt:lpstr>
      <vt:lpstr>BDI</vt:lpstr>
      <vt:lpstr>Cronograma!Area_de_impressao</vt:lpstr>
      <vt:lpstr>Cronograma!Print_Area_0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Prefeitura BC</dc:creator>
  <dc:description/>
  <cp:lastModifiedBy>Usuário do Windows</cp:lastModifiedBy>
  <cp:revision>10</cp:revision>
  <cp:lastPrinted>2024-03-12T18:27:08Z</cp:lastPrinted>
  <dcterms:created xsi:type="dcterms:W3CDTF">2017-09-06T15:40:58Z</dcterms:created>
  <dcterms:modified xsi:type="dcterms:W3CDTF">2024-04-19T13:03:24Z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